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اليومي'!$A$1:$R$43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<sst xmlns="http://schemas.openxmlformats.org/spreadsheetml/2006/main" count="143" uniqueCount="102">
  <si>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</si>
  <si>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</si>
  <si>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</si>
  <si>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</si>
  <si>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</si>
  <si>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</si>
  <si>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</si>
  <si>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</si>
  <si>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</si>
  <si>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</si>
  <si>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</si>
  <si>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</si>
  <si>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</si>
  <si>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</si>
  <si>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</si>
  <si>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</si>
  <si>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</si>
  <si>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</si>
  <si>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</si>
  <si>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</si>
  <si>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</si>
  <si>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</si>
  <si>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</si>
  <si>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</si>
  <si>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</si>
  <si>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</si>
  <si>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</si>
  <si>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</si>
  <si>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</si>
  <si>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</si>
  <si>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</si>
  <si>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</si>
  <si>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</si>
  <si>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</si>
  <si>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</si>
  <si>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</si>
  <si>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</si>
  <si>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</si>
  <si>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</si>
  <si>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</si>
  <si>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</si>
  <si>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</si>
  <si>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</si>
  <si>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</si>
  <si>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</si>
  <si>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</si>
  <si>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</si>
  <si>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</si>
  <si>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</si>
  <si>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</si>
  <si>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</si>
  <si>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</si>
  <si>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</si>
  <si>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</si>
  <si>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</si>
  <si>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</si>
  <si>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</si>
  <si>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</si>
  <si>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</si>
  <si>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</si>
  <si>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</si>
  <si>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</si>
  <si>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</si>
  <si>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</si>
  <si>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</si>
  <si>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</si>
  <si>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</si>
  <si>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</si>
  <si>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</si>
  <si>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</si>
  <si>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</si>
  <si>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</si>
  <si>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</si>
  <si>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</si>
  <si>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</si>
  <si>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</si>
  <si>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</si>
  <si>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</si>
  <si>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</si>
  <si>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</si>
  <si>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</si>
  <si>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</si>
  <si>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</si>
  <si>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</si>
  <si>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</si>
  <si>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</si>
  <si>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</si>
  <si>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</si>
  <si>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</si>
  <si>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</si>
  <si>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</si>
  <si>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 xml:space="preserve">الخميس . 10 . 11 . 2016 </t>
  </si>
  <si>
    <t>شحن كهرباء مجاني - منى حسن مسعود صوالحة</t>
  </si>
  <si>
    <t>مبيعات كهرباء - الوطنية موبايل</t>
  </si>
  <si>
    <t>طلب معلومات</t>
  </si>
  <si>
    <t>دفعة مقدمة من راتب شهر 11 .2016 - رائد يوسف محمد صبيح</t>
  </si>
  <si>
    <t xml:space="preserve">اياد </t>
  </si>
  <si>
    <t>شيك</t>
  </si>
  <si>
    <t>اجور عامل بناء جدار - نضال احمد صالح يحيى</t>
  </si>
  <si>
    <t>ايصال ملغي</t>
  </si>
  <si>
    <t>الغاء سند قبض رقم 1092</t>
  </si>
  <si>
    <t>من البنك كهرباء الى البنك نفايات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</si>
</sst>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37" borderId="23" xfId="0" applyFont="1" applyFill="1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5" xfId="0" applyNumberFormat="1" applyFont="1" applyFill="1" applyBorder="1" applyAlignment="1">
      <alignment horizontal="center" vertical="center"/>
    </xf>
    <xf numFmtId="182" fontId="53" fillId="37" borderId="26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6" xfId="0" applyNumberFormat="1" applyFont="1" applyFill="1" applyBorder="1" applyAlignment="1">
      <alignment horizontal="center" vertical="center"/>
    </xf>
    <xf numFmtId="188" fontId="53" fillId="37" borderId="27" xfId="0" applyNumberFormat="1" applyFont="1" applyFill="1" applyBorder="1" applyAlignment="1">
      <alignment horizontal="center" vertical="center"/>
    </xf>
    <xf numFmtId="188" fontId="53" fillId="37" borderId="23" xfId="0" applyNumberFormat="1" applyFont="1" applyFill="1" applyBorder="1" applyAlignment="1">
      <alignment horizontal="center" vertical="center"/>
    </xf>
    <xf numFmtId="186" fontId="53" fillId="37" borderId="25" xfId="0" applyNumberFormat="1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188" fontId="53" fillId="34" borderId="28" xfId="0" applyNumberFormat="1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188" fontId="53" fillId="34" borderId="16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4" fillId="34" borderId="33" xfId="0" applyNumberFormat="1" applyFont="1" applyFill="1" applyBorder="1" applyAlignment="1">
      <alignment horizontal="center" vertical="center"/>
    </xf>
    <xf numFmtId="182" fontId="55" fillId="38" borderId="3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4" xfId="0" applyNumberFormat="1" applyFont="1" applyFill="1" applyBorder="1" applyAlignment="1">
      <alignment horizontal="center" vertical="center"/>
    </xf>
    <xf numFmtId="0" fontId="56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5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6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7" xfId="0" applyNumberFormat="1" applyFont="1" applyFill="1" applyBorder="1" applyAlignment="1">
      <alignment horizontal="center" vertical="center"/>
    </xf>
    <xf numFmtId="186" fontId="53" fillId="39" borderId="38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vertical="center"/>
    </xf>
    <xf numFmtId="0" fontId="57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6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6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6" fillId="39" borderId="42" xfId="0" applyFont="1" applyFill="1" applyBorder="1" applyAlignment="1">
      <alignment horizontal="center" vertical="center"/>
    </xf>
    <xf numFmtId="185" fontId="56" fillId="34" borderId="30" xfId="0" applyNumberFormat="1" applyFont="1" applyFill="1" applyBorder="1" applyAlignment="1">
      <alignment horizontal="center" vertical="center"/>
    </xf>
    <xf numFmtId="185" fontId="56" fillId="34" borderId="43" xfId="0" applyNumberFormat="1" applyFont="1" applyFill="1" applyBorder="1" applyAlignment="1">
      <alignment horizontal="center" vertical="center"/>
    </xf>
    <xf numFmtId="182" fontId="58" fillId="37" borderId="30" xfId="0" applyNumberFormat="1" applyFont="1" applyFill="1" applyBorder="1" applyAlignment="1">
      <alignment horizontal="center" vertical="center"/>
    </xf>
    <xf numFmtId="182" fontId="58" fillId="37" borderId="32" xfId="0" applyNumberFormat="1" applyFont="1" applyFill="1" applyBorder="1" applyAlignment="1">
      <alignment horizontal="center" vertical="center"/>
    </xf>
    <xf numFmtId="182" fontId="58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8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8" fillId="34" borderId="45" xfId="0" applyNumberFormat="1" applyFont="1" applyFill="1" applyBorder="1" applyAlignment="1">
      <alignment horizontal="center" vertical="center"/>
    </xf>
    <xf numFmtId="182" fontId="58" fillId="36" borderId="44" xfId="0" applyNumberFormat="1" applyFont="1" applyFill="1" applyBorder="1" applyAlignment="1">
      <alignment horizontal="center" vertical="center"/>
    </xf>
    <xf numFmtId="182" fontId="58" fillId="36" borderId="45" xfId="0" applyNumberFormat="1" applyFont="1" applyFill="1" applyBorder="1" applyAlignment="1">
      <alignment horizontal="center" vertical="center"/>
    </xf>
    <xf numFmtId="182" fontId="58" fillId="37" borderId="44" xfId="0" applyNumberFormat="1" applyFont="1" applyFill="1" applyBorder="1" applyAlignment="1">
      <alignment horizontal="center" vertical="center"/>
    </xf>
    <xf numFmtId="182" fontId="58" fillId="37" borderId="46" xfId="0" applyNumberFormat="1" applyFont="1" applyFill="1" applyBorder="1" applyAlignment="1">
      <alignment horizontal="center" vertical="center"/>
    </xf>
    <xf numFmtId="182" fontId="58" fillId="39" borderId="43" xfId="0" applyNumberFormat="1" applyFont="1" applyFill="1" applyBorder="1" applyAlignment="1">
      <alignment horizontal="center" vertical="center"/>
    </xf>
    <xf numFmtId="182" fontId="58" fillId="39" borderId="47" xfId="0" applyNumberFormat="1" applyFont="1" applyFill="1" applyBorder="1" applyAlignment="1">
      <alignment horizontal="center" vertical="center"/>
    </xf>
    <xf numFmtId="182" fontId="58" fillId="34" borderId="48" xfId="0" applyNumberFormat="1" applyFont="1" applyFill="1" applyBorder="1" applyAlignment="1">
      <alignment horizontal="center"/>
    </xf>
    <xf numFmtId="182" fontId="58" fillId="34" borderId="49" xfId="0" applyNumberFormat="1" applyFont="1" applyFill="1" applyBorder="1" applyAlignment="1">
      <alignment horizontal="center" vertical="center"/>
    </xf>
    <xf numFmtId="182" fontId="58" fillId="36" borderId="49" xfId="0" applyNumberFormat="1" applyFont="1" applyFill="1" applyBorder="1" applyAlignment="1">
      <alignment horizontal="center" vertical="center"/>
    </xf>
    <xf numFmtId="182" fontId="58" fillId="37" borderId="49" xfId="0" applyNumberFormat="1" applyFont="1" applyFill="1" applyBorder="1" applyAlignment="1">
      <alignment horizontal="center" vertical="center"/>
    </xf>
    <xf numFmtId="182" fontId="58" fillId="34" borderId="33" xfId="0" applyNumberFormat="1" applyFont="1" applyFill="1" applyBorder="1" applyAlignment="1">
      <alignment horizontal="center" vertical="center"/>
    </xf>
    <xf numFmtId="182" fontId="58" fillId="36" borderId="33" xfId="0" applyNumberFormat="1" applyFont="1" applyFill="1" applyBorder="1" applyAlignment="1">
      <alignment horizontal="center" vertical="center"/>
    </xf>
    <xf numFmtId="182" fontId="58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8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8" fillId="37" borderId="0" xfId="0" applyNumberFormat="1" applyFont="1" applyFill="1" applyBorder="1" applyAlignment="1">
      <alignment horizontal="center" vertical="center"/>
    </xf>
    <xf numFmtId="186" fontId="55" fillId="38" borderId="33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0" fontId="56" fillId="34" borderId="2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3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vertical="center"/>
    </xf>
    <xf numFmtId="188" fontId="53" fillId="39" borderId="10" xfId="0" applyNumberFormat="1" applyFont="1" applyFill="1" applyBorder="1" applyAlignment="1">
      <alignment horizontal="center" vertical="center"/>
    </xf>
    <xf numFmtId="188" fontId="53" fillId="37" borderId="14" xfId="0" applyNumberFormat="1" applyFont="1" applyFill="1" applyBorder="1" applyAlignment="1">
      <alignment horizontal="center"/>
    </xf>
    <xf numFmtId="188" fontId="53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3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3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3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4" fillId="39" borderId="19" xfId="0" applyFont="1" applyFill="1" applyBorder="1" applyAlignment="1">
      <alignment vertical="center" wrapText="1"/>
    </xf>
    <xf numFmtId="0" fontId="54" fillId="39" borderId="18" xfId="0" applyFont="1" applyFill="1" applyBorder="1" applyAlignment="1">
      <alignment vertical="center" wrapText="1"/>
    </xf>
    <xf numFmtId="0" fontId="61" fillId="34" borderId="33" xfId="0" applyFont="1" applyFill="1" applyBorder="1" applyAlignment="1">
      <alignment horizontal="center" vertical="center"/>
    </xf>
    <xf numFmtId="0" fontId="61" fillId="34" borderId="46" xfId="0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0" fontId="61" fillId="37" borderId="33" xfId="0" applyFont="1" applyFill="1" applyBorder="1" applyAlignment="1">
      <alignment horizontal="center" vertical="center"/>
    </xf>
    <xf numFmtId="0" fontId="61" fillId="36" borderId="46" xfId="0" applyFont="1" applyFill="1" applyBorder="1" applyAlignment="1">
      <alignment vertical="center"/>
    </xf>
    <xf numFmtId="188" fontId="61" fillId="37" borderId="33" xfId="0" applyNumberFormat="1" applyFont="1" applyFill="1" applyBorder="1" applyAlignment="1">
      <alignment horizontal="center" vertical="center"/>
    </xf>
    <xf numFmtId="0" fontId="61" fillId="37" borderId="46" xfId="0" applyFont="1" applyFill="1" applyBorder="1" applyAlignment="1">
      <alignment horizontal="center" vertical="center"/>
    </xf>
    <xf numFmtId="0" fontId="61" fillId="36" borderId="15" xfId="0" applyFont="1" applyFill="1" applyBorder="1" applyAlignment="1">
      <alignment vertical="center"/>
    </xf>
    <xf numFmtId="188" fontId="61" fillId="34" borderId="33" xfId="0" applyNumberFormat="1" applyFont="1" applyFill="1" applyBorder="1" applyAlignment="1">
      <alignment horizontal="center" vertical="center"/>
    </xf>
    <xf numFmtId="0" fontId="61" fillId="34" borderId="46" xfId="0" applyFont="1" applyFill="1" applyBorder="1" applyAlignment="1">
      <alignment vertical="center"/>
    </xf>
    <xf numFmtId="0" fontId="61" fillId="34" borderId="15" xfId="0" applyFont="1" applyFill="1" applyBorder="1" applyAlignment="1">
      <alignment vertical="center"/>
    </xf>
    <xf numFmtId="182" fontId="56" fillId="39" borderId="19" xfId="0" applyNumberFormat="1" applyFont="1" applyFill="1" applyBorder="1" applyAlignment="1">
      <alignment horizontal="center" vertical="center"/>
    </xf>
    <xf numFmtId="182" fontId="56" fillId="39" borderId="1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39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186" fontId="56" fillId="39" borderId="22" xfId="0" applyNumberFormat="1" applyFont="1" applyFill="1" applyBorder="1" applyAlignment="1">
      <alignment horizontal="center" vertical="center"/>
    </xf>
    <xf numFmtId="186" fontId="56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6" fillId="39" borderId="20" xfId="0" applyNumberFormat="1" applyFont="1" applyFill="1" applyBorder="1" applyAlignment="1">
      <alignment horizontal="center" vertical="center"/>
    </xf>
    <xf numFmtId="186" fontId="56" fillId="39" borderId="54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0" fontId="54" fillId="39" borderId="57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34" xfId="0" applyFont="1" applyFill="1" applyBorder="1" applyAlignment="1">
      <alignment horizontal="center" vertical="center"/>
    </xf>
    <xf numFmtId="0" fontId="54" fillId="39" borderId="51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4" fillId="35" borderId="34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2" fillId="39" borderId="57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8" fillId="34" borderId="46" xfId="0" applyNumberFormat="1" applyFont="1" applyFill="1" applyBorder="1" applyAlignment="1">
      <alignment horizontal="center" vertical="center"/>
    </xf>
    <xf numFmtId="182" fontId="58" fillId="34" borderId="58" xfId="0" applyNumberFormat="1" applyFont="1" applyFill="1" applyBorder="1" applyAlignment="1">
      <alignment horizontal="center" vertical="center"/>
    </xf>
    <xf numFmtId="182" fontId="58" fillId="34" borderId="40" xfId="0" applyNumberFormat="1" applyFont="1" applyFill="1" applyBorder="1" applyAlignment="1">
      <alignment horizontal="center" vertical="center"/>
    </xf>
    <xf numFmtId="182" fontId="58" fillId="34" borderId="59" xfId="0" applyNumberFormat="1" applyFont="1" applyFill="1" applyBorder="1" applyAlignment="1">
      <alignment horizontal="center" vertical="center"/>
    </xf>
    <xf numFmtId="182" fontId="58" fillId="34" borderId="41" xfId="0" applyNumberFormat="1" applyFont="1" applyFill="1" applyBorder="1" applyAlignment="1">
      <alignment horizontal="center" vertical="center"/>
    </xf>
    <xf numFmtId="182" fontId="58" fillId="36" borderId="40" xfId="0" applyNumberFormat="1" applyFont="1" applyFill="1" applyBorder="1" applyAlignment="1">
      <alignment horizontal="center" vertical="center"/>
    </xf>
    <xf numFmtId="182" fontId="58" fillId="36" borderId="59" xfId="0" applyNumberFormat="1" applyFont="1" applyFill="1" applyBorder="1" applyAlignment="1">
      <alignment horizontal="center" vertical="center"/>
    </xf>
    <xf numFmtId="182" fontId="58" fillId="36" borderId="41" xfId="0" applyNumberFormat="1" applyFont="1" applyFill="1" applyBorder="1" applyAlignment="1">
      <alignment horizontal="center" vertical="center"/>
    </xf>
    <xf numFmtId="182" fontId="58" fillId="37" borderId="40" xfId="0" applyNumberFormat="1" applyFont="1" applyFill="1" applyBorder="1" applyAlignment="1">
      <alignment horizontal="center" vertical="center"/>
    </xf>
    <xf numFmtId="182" fontId="58" fillId="37" borderId="59" xfId="0" applyNumberFormat="1" applyFont="1" applyFill="1" applyBorder="1" applyAlignment="1">
      <alignment horizontal="center" vertical="center"/>
    </xf>
    <xf numFmtId="182" fontId="58" fillId="34" borderId="24" xfId="0" applyNumberFormat="1" applyFont="1" applyFill="1" applyBorder="1" applyAlignment="1">
      <alignment horizontal="center" vertical="center"/>
    </xf>
    <xf numFmtId="182" fontId="58" fillId="34" borderId="27" xfId="0" applyNumberFormat="1" applyFont="1" applyFill="1" applyBorder="1" applyAlignment="1">
      <alignment horizontal="center" vertical="center"/>
    </xf>
    <xf numFmtId="182" fontId="58" fillId="36" borderId="24" xfId="0" applyNumberFormat="1" applyFont="1" applyFill="1" applyBorder="1" applyAlignment="1">
      <alignment horizontal="center" vertical="center"/>
    </xf>
    <xf numFmtId="182" fontId="58" fillId="36" borderId="27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2" fontId="58" fillId="36" borderId="46" xfId="0" applyNumberFormat="1" applyFont="1" applyFill="1" applyBorder="1" applyAlignment="1">
      <alignment horizontal="center" vertical="center"/>
    </xf>
    <xf numFmtId="182" fontId="58" fillId="36" borderId="58" xfId="0" applyNumberFormat="1" applyFont="1" applyFill="1" applyBorder="1" applyAlignment="1">
      <alignment horizontal="center" vertical="center"/>
    </xf>
    <xf numFmtId="182" fontId="58" fillId="37" borderId="46" xfId="0" applyNumberFormat="1" applyFont="1" applyFill="1" applyBorder="1" applyAlignment="1">
      <alignment horizontal="center" vertical="center"/>
    </xf>
    <xf numFmtId="182" fontId="58" fillId="37" borderId="15" xfId="0" applyNumberFormat="1" applyFont="1" applyFill="1" applyBorder="1" applyAlignment="1">
      <alignment horizontal="center" vertical="center"/>
    </xf>
    <xf numFmtId="182" fontId="58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0" fontId="56" fillId="34" borderId="60" xfId="0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horizontal="center" vertical="center"/>
    </xf>
    <xf numFmtId="0" fontId="56" fillId="34" borderId="61" xfId="0" applyFont="1" applyFill="1" applyBorder="1" applyAlignment="1">
      <alignment horizontal="center" vertical="center"/>
    </xf>
    <xf numFmtId="0" fontId="56" fillId="34" borderId="62" xfId="0" applyFont="1" applyFill="1" applyBorder="1" applyAlignment="1">
      <alignment horizontal="center" vertical="center"/>
    </xf>
    <xf numFmtId="0" fontId="56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9"/>
  <sheetViews>
    <sheetView rightToLeft="1" tabSelected="1" workbookViewId="0" topLeftCell="B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2.281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1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16" t="s">
        <v>91</v>
      </c>
      <c r="C1" s="216"/>
      <c r="D1" s="216"/>
      <c r="E1" s="216"/>
      <c r="F1" s="216"/>
      <c r="G1" s="216"/>
      <c r="H1" s="216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09" t="s">
        <v>35</v>
      </c>
      <c r="C2" s="210"/>
      <c r="D2" s="210"/>
      <c r="E2" s="210"/>
      <c r="F2" s="210"/>
      <c r="G2" s="211"/>
      <c r="H2" s="212"/>
      <c r="I2" s="213" t="s">
        <v>23</v>
      </c>
      <c r="J2" s="214"/>
      <c r="K2" s="214"/>
      <c r="L2" s="214"/>
      <c r="M2" s="214"/>
      <c r="N2" s="214"/>
      <c r="O2" s="214"/>
      <c r="P2" s="214"/>
      <c r="Q2" s="214"/>
      <c r="R2" s="214"/>
      <c r="S2" s="21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02" t="s">
        <v>17</v>
      </c>
      <c r="C3" s="200" t="s">
        <v>38</v>
      </c>
      <c r="D3" s="196" t="s">
        <v>4</v>
      </c>
      <c r="E3" s="196"/>
      <c r="F3" s="197"/>
      <c r="G3" s="204" t="s">
        <v>2</v>
      </c>
      <c r="H3" s="207" t="s">
        <v>1</v>
      </c>
      <c r="I3" s="223" t="s">
        <v>4</v>
      </c>
      <c r="J3" s="223"/>
      <c r="K3" s="223"/>
      <c r="L3" s="223"/>
      <c r="M3" s="223"/>
      <c r="N3" s="223"/>
      <c r="O3" s="224"/>
      <c r="P3" s="84" t="s">
        <v>2</v>
      </c>
      <c r="Q3" s="85" t="s">
        <v>1</v>
      </c>
      <c r="R3" s="159" t="s">
        <v>46</v>
      </c>
      <c r="S3" s="172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03"/>
      <c r="C4" s="201"/>
      <c r="D4" s="86" t="s">
        <v>18</v>
      </c>
      <c r="E4" s="87" t="s">
        <v>41</v>
      </c>
      <c r="F4" s="88" t="s">
        <v>48</v>
      </c>
      <c r="G4" s="205"/>
      <c r="H4" s="208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0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1086</v>
      </c>
      <c r="C5" s="59">
        <v>2047</v>
      </c>
      <c r="D5" s="60">
        <v>0</v>
      </c>
      <c r="E5" s="61">
        <v>0</v>
      </c>
      <c r="F5" s="60">
        <v>0</v>
      </c>
      <c r="G5" s="137">
        <v>267.926</v>
      </c>
      <c r="H5" s="155">
        <v>0</v>
      </c>
      <c r="I5" s="150">
        <v>15265.51</v>
      </c>
      <c r="J5" s="63">
        <v>-10045.5</v>
      </c>
      <c r="K5" s="62">
        <v>-39630.8</v>
      </c>
      <c r="L5" s="64">
        <v>61438</v>
      </c>
      <c r="M5" s="65">
        <v>-1545.81</v>
      </c>
      <c r="N5" s="62">
        <v>-0.16</v>
      </c>
      <c r="O5" s="63">
        <v>2956.55</v>
      </c>
      <c r="P5" s="66">
        <v>1248.965</v>
      </c>
      <c r="Q5" s="65">
        <v>776.55</v>
      </c>
      <c r="R5" s="160">
        <v>210</v>
      </c>
      <c r="S5" s="171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1087</v>
      </c>
      <c r="C6" s="10"/>
      <c r="D6" s="11"/>
      <c r="E6" s="21">
        <v>2316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5">B6+1</f>
        <v>1088</v>
      </c>
      <c r="C7" s="10"/>
      <c r="D7" s="11"/>
      <c r="E7" s="21">
        <v>6553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93</v>
      </c>
      <c r="B8" s="9">
        <f t="shared" si="0"/>
        <v>1089</v>
      </c>
      <c r="C8" s="10"/>
      <c r="D8" s="11"/>
      <c r="E8" s="11"/>
      <c r="F8" s="11"/>
      <c r="G8" s="50"/>
      <c r="H8" s="12"/>
      <c r="I8" s="51"/>
      <c r="J8" s="13">
        <v>1246</v>
      </c>
      <c r="K8" s="14"/>
      <c r="L8" s="51"/>
      <c r="M8" s="52"/>
      <c r="N8" s="14"/>
      <c r="O8" s="13"/>
      <c r="P8" s="12"/>
      <c r="Q8" s="52"/>
      <c r="R8" s="161"/>
      <c r="S8" s="17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94</v>
      </c>
      <c r="B9" s="9">
        <f t="shared" si="0"/>
        <v>1090</v>
      </c>
      <c r="C9" s="10"/>
      <c r="D9" s="11">
        <v>640</v>
      </c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49</v>
      </c>
      <c r="B10" s="9">
        <f t="shared" si="0"/>
        <v>1091</v>
      </c>
      <c r="C10" s="10"/>
      <c r="D10" s="11"/>
      <c r="E10" s="11">
        <v>7702</v>
      </c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99</v>
      </c>
      <c r="B11" s="9">
        <f t="shared" si="0"/>
        <v>1092</v>
      </c>
      <c r="C11" s="10"/>
      <c r="D11" s="11"/>
      <c r="E11" s="11"/>
      <c r="F11" s="11"/>
      <c r="G11" s="50"/>
      <c r="H11" s="12"/>
      <c r="I11" s="51">
        <v>1100</v>
      </c>
      <c r="J11" s="13"/>
      <c r="K11" s="14"/>
      <c r="L11" s="51"/>
      <c r="M11" s="52"/>
      <c r="N11" s="14"/>
      <c r="O11" s="13"/>
      <c r="P11" s="12"/>
      <c r="Q11" s="52"/>
      <c r="R11" s="161"/>
      <c r="S11" s="17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1093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1"/>
      <c r="S12" s="17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1094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1095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thickBot="1">
      <c r="A15" s="8"/>
      <c r="B15" s="9">
        <f t="shared" si="0"/>
        <v>1096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6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219" t="s">
        <v>28</v>
      </c>
      <c r="B16" s="220"/>
      <c r="C16" s="104">
        <f aca="true" t="shared" si="1" ref="C16:S16">SUM(C5:C15)</f>
        <v>2047</v>
      </c>
      <c r="D16" s="96">
        <f t="shared" si="1"/>
        <v>640</v>
      </c>
      <c r="E16" s="97">
        <f t="shared" si="1"/>
        <v>16571</v>
      </c>
      <c r="F16" s="87">
        <f t="shared" si="1"/>
        <v>0</v>
      </c>
      <c r="G16" s="142">
        <f t="shared" si="1"/>
        <v>267.926</v>
      </c>
      <c r="H16" s="142">
        <f t="shared" si="1"/>
        <v>0</v>
      </c>
      <c r="I16" s="142">
        <f>SUM(I5:I15)</f>
        <v>16365.51</v>
      </c>
      <c r="J16" s="98">
        <f t="shared" si="1"/>
        <v>-8799.5</v>
      </c>
      <c r="K16" s="98">
        <f t="shared" si="1"/>
        <v>-39630.8</v>
      </c>
      <c r="L16" s="98">
        <f t="shared" si="1"/>
        <v>61438</v>
      </c>
      <c r="M16" s="98">
        <f t="shared" si="1"/>
        <v>-1545.81</v>
      </c>
      <c r="N16" s="98">
        <f t="shared" si="1"/>
        <v>-0.16</v>
      </c>
      <c r="O16" s="99">
        <f t="shared" si="1"/>
        <v>2956.55</v>
      </c>
      <c r="P16" s="100">
        <f t="shared" si="1"/>
        <v>1248.965</v>
      </c>
      <c r="Q16" s="101">
        <f t="shared" si="1"/>
        <v>776.55</v>
      </c>
      <c r="R16" s="162">
        <f t="shared" si="1"/>
        <v>210</v>
      </c>
      <c r="S16" s="175">
        <f t="shared" si="1"/>
        <v>4244.3</v>
      </c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70" t="s">
        <v>42</v>
      </c>
      <c r="B17" s="71">
        <v>1259</v>
      </c>
      <c r="C17" s="71"/>
      <c r="D17" s="72"/>
      <c r="E17" s="72"/>
      <c r="F17" s="72"/>
      <c r="G17" s="73"/>
      <c r="H17" s="76"/>
      <c r="I17" s="149"/>
      <c r="J17" s="75"/>
      <c r="K17" s="74"/>
      <c r="L17" s="74"/>
      <c r="M17" s="75"/>
      <c r="N17" s="74"/>
      <c r="O17" s="75"/>
      <c r="P17" s="76"/>
      <c r="Q17" s="75"/>
      <c r="R17" s="167"/>
      <c r="S17" s="176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49" t="s">
        <v>50</v>
      </c>
      <c r="B18" s="22">
        <f>B17+1</f>
        <v>1260</v>
      </c>
      <c r="C18" s="138"/>
      <c r="D18" s="11"/>
      <c r="E18" s="11"/>
      <c r="F18" s="11">
        <v>1135</v>
      </c>
      <c r="G18" s="23"/>
      <c r="H18" s="26"/>
      <c r="I18" s="151"/>
      <c r="J18" s="25"/>
      <c r="K18" s="24"/>
      <c r="L18" s="24"/>
      <c r="M18" s="25"/>
      <c r="N18" s="24"/>
      <c r="O18" s="25"/>
      <c r="P18" s="26"/>
      <c r="Q18" s="25"/>
      <c r="R18" s="163"/>
      <c r="S18" s="17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9" t="s">
        <v>92</v>
      </c>
      <c r="B19" s="22">
        <f aca="true" t="shared" si="2" ref="B19:B29">B18+1</f>
        <v>1261</v>
      </c>
      <c r="C19" s="139"/>
      <c r="D19" s="28"/>
      <c r="E19" s="28">
        <v>-75</v>
      </c>
      <c r="F19" s="28"/>
      <c r="G19" s="29"/>
      <c r="H19" s="32"/>
      <c r="I19" s="152"/>
      <c r="J19" s="31"/>
      <c r="K19" s="30"/>
      <c r="L19" s="30"/>
      <c r="M19" s="31"/>
      <c r="N19" s="30"/>
      <c r="O19" s="31"/>
      <c r="P19" s="32"/>
      <c r="Q19" s="31"/>
      <c r="R19" s="161"/>
      <c r="S19" s="17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81</v>
      </c>
      <c r="B20" s="22">
        <f t="shared" si="2"/>
        <v>1262</v>
      </c>
      <c r="C20" s="139"/>
      <c r="D20" s="28"/>
      <c r="E20" s="28">
        <v>-8794</v>
      </c>
      <c r="F20" s="11"/>
      <c r="G20" s="29"/>
      <c r="H20" s="32"/>
      <c r="I20" s="152"/>
      <c r="J20" s="31">
        <v>8794</v>
      </c>
      <c r="K20" s="30"/>
      <c r="L20" s="30"/>
      <c r="M20" s="31"/>
      <c r="N20" s="30"/>
      <c r="O20" s="31"/>
      <c r="P20" s="32"/>
      <c r="Q20" s="31"/>
      <c r="R20" s="161"/>
      <c r="S20" s="17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82</v>
      </c>
      <c r="B21" s="22">
        <f t="shared" si="2"/>
        <v>1263</v>
      </c>
      <c r="C21" s="139"/>
      <c r="D21" s="28"/>
      <c r="E21" s="28"/>
      <c r="F21" s="28">
        <v>-1135</v>
      </c>
      <c r="G21" s="29"/>
      <c r="H21" s="32"/>
      <c r="I21" s="152"/>
      <c r="J21" s="31"/>
      <c r="K21" s="30">
        <v>1135</v>
      </c>
      <c r="L21" s="30"/>
      <c r="M21" s="31"/>
      <c r="N21" s="30"/>
      <c r="O21" s="31"/>
      <c r="P21" s="32"/>
      <c r="Q21" s="31"/>
      <c r="R21" s="161"/>
      <c r="S21" s="17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50</v>
      </c>
      <c r="B22" s="22">
        <f t="shared" si="2"/>
        <v>1264</v>
      </c>
      <c r="C22" s="139"/>
      <c r="D22" s="28"/>
      <c r="E22" s="28"/>
      <c r="F22" s="28">
        <v>1173</v>
      </c>
      <c r="G22" s="29"/>
      <c r="H22" s="32"/>
      <c r="I22" s="152"/>
      <c r="J22" s="31"/>
      <c r="K22" s="30"/>
      <c r="L22" s="30"/>
      <c r="M22" s="31"/>
      <c r="N22" s="30"/>
      <c r="O22" s="31"/>
      <c r="P22" s="32"/>
      <c r="Q22" s="31"/>
      <c r="R22" s="161"/>
      <c r="S22" s="17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50</v>
      </c>
      <c r="B23" s="22">
        <f t="shared" si="2"/>
        <v>1265</v>
      </c>
      <c r="C23" s="139"/>
      <c r="D23" s="28"/>
      <c r="E23" s="28"/>
      <c r="F23" s="28">
        <v>768</v>
      </c>
      <c r="G23" s="29"/>
      <c r="H23" s="32"/>
      <c r="I23" s="152"/>
      <c r="J23" s="31"/>
      <c r="K23" s="30"/>
      <c r="L23" s="30"/>
      <c r="M23" s="31"/>
      <c r="N23" s="30"/>
      <c r="O23" s="31"/>
      <c r="P23" s="32"/>
      <c r="Q23" s="31"/>
      <c r="R23" s="161"/>
      <c r="S23" s="17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100</v>
      </c>
      <c r="B24" s="22">
        <f t="shared" si="2"/>
        <v>1266</v>
      </c>
      <c r="C24" s="139"/>
      <c r="D24" s="28"/>
      <c r="E24" s="28"/>
      <c r="F24" s="28"/>
      <c r="G24" s="29"/>
      <c r="H24" s="32"/>
      <c r="I24" s="152">
        <v>-1100</v>
      </c>
      <c r="J24" s="31"/>
      <c r="K24" s="30"/>
      <c r="L24" s="30"/>
      <c r="M24" s="31"/>
      <c r="N24" s="30"/>
      <c r="O24" s="31"/>
      <c r="P24" s="32"/>
      <c r="Q24" s="31"/>
      <c r="R24" s="161"/>
      <c r="S24" s="17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80</v>
      </c>
      <c r="B25" s="22">
        <f t="shared" si="2"/>
        <v>1267</v>
      </c>
      <c r="C25" s="139"/>
      <c r="D25" s="28">
        <v>-640</v>
      </c>
      <c r="E25" s="28"/>
      <c r="F25" s="28"/>
      <c r="G25" s="29"/>
      <c r="H25" s="32"/>
      <c r="I25" s="152">
        <v>640</v>
      </c>
      <c r="J25" s="31"/>
      <c r="K25" s="30"/>
      <c r="L25" s="30"/>
      <c r="M25" s="31"/>
      <c r="N25" s="30"/>
      <c r="O25" s="31"/>
      <c r="P25" s="32"/>
      <c r="Q25" s="31"/>
      <c r="R25" s="161"/>
      <c r="S25" s="17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81</v>
      </c>
      <c r="B26" s="22">
        <f t="shared" si="2"/>
        <v>1268</v>
      </c>
      <c r="C26" s="139"/>
      <c r="D26" s="28"/>
      <c r="E26" s="28">
        <v>-7702</v>
      </c>
      <c r="F26" s="28"/>
      <c r="G26" s="29"/>
      <c r="H26" s="32"/>
      <c r="I26" s="152"/>
      <c r="J26" s="31">
        <v>7702</v>
      </c>
      <c r="K26" s="30"/>
      <c r="L26" s="30"/>
      <c r="M26" s="31"/>
      <c r="N26" s="30"/>
      <c r="O26" s="31"/>
      <c r="P26" s="32"/>
      <c r="Q26" s="31"/>
      <c r="R26" s="161"/>
      <c r="S26" s="17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82</v>
      </c>
      <c r="B27" s="22">
        <f t="shared" si="2"/>
        <v>1269</v>
      </c>
      <c r="C27" s="139"/>
      <c r="D27" s="28"/>
      <c r="E27" s="28"/>
      <c r="F27" s="28">
        <v>-1941</v>
      </c>
      <c r="G27" s="29"/>
      <c r="H27" s="32"/>
      <c r="I27" s="152"/>
      <c r="J27" s="31"/>
      <c r="K27" s="30">
        <v>1941</v>
      </c>
      <c r="L27" s="30"/>
      <c r="M27" s="31"/>
      <c r="N27" s="30"/>
      <c r="O27" s="31"/>
      <c r="P27" s="32"/>
      <c r="Q27" s="31"/>
      <c r="R27" s="161"/>
      <c r="S27" s="17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90</v>
      </c>
      <c r="B28" s="22">
        <f t="shared" si="2"/>
        <v>1270</v>
      </c>
      <c r="C28" s="139"/>
      <c r="D28" s="28"/>
      <c r="E28" s="28"/>
      <c r="F28" s="28"/>
      <c r="G28" s="29">
        <v>-40</v>
      </c>
      <c r="H28" s="32"/>
      <c r="I28" s="152"/>
      <c r="J28" s="31"/>
      <c r="K28" s="30"/>
      <c r="L28" s="30"/>
      <c r="M28" s="31"/>
      <c r="N28" s="30"/>
      <c r="O28" s="31"/>
      <c r="P28" s="32">
        <v>40</v>
      </c>
      <c r="Q28" s="31"/>
      <c r="R28" s="161"/>
      <c r="S28" s="17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101</v>
      </c>
      <c r="B29" s="22">
        <f t="shared" si="2"/>
        <v>1271</v>
      </c>
      <c r="C29" s="139"/>
      <c r="D29" s="28"/>
      <c r="E29" s="28"/>
      <c r="F29" s="28"/>
      <c r="G29" s="29"/>
      <c r="H29" s="32"/>
      <c r="I29" s="152"/>
      <c r="J29" s="31">
        <v>-20000</v>
      </c>
      <c r="K29" s="30"/>
      <c r="L29" s="30"/>
      <c r="M29" s="31">
        <v>20000</v>
      </c>
      <c r="N29" s="30"/>
      <c r="O29" s="31"/>
      <c r="P29" s="32"/>
      <c r="Q29" s="31"/>
      <c r="R29" s="161"/>
      <c r="S29" s="17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.75" thickBot="1">
      <c r="A30" s="198" t="s">
        <v>43</v>
      </c>
      <c r="B30" s="199"/>
      <c r="C30" s="140">
        <f aca="true" t="shared" si="3" ref="C30:S30">SUM(C17:C29)</f>
        <v>0</v>
      </c>
      <c r="D30" s="67">
        <f t="shared" si="3"/>
        <v>-640</v>
      </c>
      <c r="E30" s="67">
        <f t="shared" si="3"/>
        <v>-16571</v>
      </c>
      <c r="F30" s="67">
        <f t="shared" si="3"/>
        <v>0</v>
      </c>
      <c r="G30" s="69">
        <f t="shared" si="3"/>
        <v>-40</v>
      </c>
      <c r="H30" s="69">
        <f t="shared" si="3"/>
        <v>0</v>
      </c>
      <c r="I30" s="147">
        <f t="shared" si="3"/>
        <v>-460</v>
      </c>
      <c r="J30" s="67">
        <f t="shared" si="3"/>
        <v>-3504</v>
      </c>
      <c r="K30" s="67">
        <f t="shared" si="3"/>
        <v>3076</v>
      </c>
      <c r="L30" s="68">
        <f t="shared" si="3"/>
        <v>0</v>
      </c>
      <c r="M30" s="67">
        <f t="shared" si="3"/>
        <v>20000</v>
      </c>
      <c r="N30" s="67">
        <f t="shared" si="3"/>
        <v>0</v>
      </c>
      <c r="O30" s="67">
        <f t="shared" si="3"/>
        <v>0</v>
      </c>
      <c r="P30" s="67">
        <f t="shared" si="3"/>
        <v>40</v>
      </c>
      <c r="Q30" s="69">
        <f t="shared" si="3"/>
        <v>0</v>
      </c>
      <c r="R30" s="164">
        <f t="shared" si="3"/>
        <v>0</v>
      </c>
      <c r="S30" s="178">
        <f t="shared" si="3"/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.75" thickBot="1">
      <c r="A31" s="33" t="s">
        <v>27</v>
      </c>
      <c r="B31" s="34">
        <v>1051</v>
      </c>
      <c r="C31" s="35"/>
      <c r="D31" s="36"/>
      <c r="E31" s="37"/>
      <c r="F31" s="38"/>
      <c r="G31" s="143"/>
      <c r="H31" s="39"/>
      <c r="I31" s="40"/>
      <c r="J31" s="41"/>
      <c r="K31" s="41"/>
      <c r="L31" s="41"/>
      <c r="M31" s="41"/>
      <c r="N31" s="41"/>
      <c r="O31" s="40"/>
      <c r="P31" s="39"/>
      <c r="Q31" s="54"/>
      <c r="R31" s="165"/>
      <c r="S31" s="17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95</v>
      </c>
      <c r="B32" s="42">
        <f aca="true" t="shared" si="4" ref="B32:B41">B31+1</f>
        <v>1052</v>
      </c>
      <c r="C32" s="10">
        <v>400</v>
      </c>
      <c r="D32" s="43"/>
      <c r="E32" s="44"/>
      <c r="F32" s="45"/>
      <c r="G32" s="144"/>
      <c r="H32" s="12"/>
      <c r="I32" s="13"/>
      <c r="J32" s="14"/>
      <c r="K32" s="14"/>
      <c r="L32" s="14"/>
      <c r="M32" s="14"/>
      <c r="N32" s="14"/>
      <c r="O32" s="13"/>
      <c r="P32" s="12"/>
      <c r="Q32" s="52"/>
      <c r="R32" s="163"/>
      <c r="S32" s="177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 t="s">
        <v>98</v>
      </c>
      <c r="B33" s="46">
        <f t="shared" si="4"/>
        <v>1053</v>
      </c>
      <c r="C33" s="27"/>
      <c r="D33" s="15"/>
      <c r="E33" s="16"/>
      <c r="F33" s="17"/>
      <c r="G33" s="145"/>
      <c r="H33" s="18"/>
      <c r="I33" s="19">
        <v>1100</v>
      </c>
      <c r="J33" s="20"/>
      <c r="K33" s="20"/>
      <c r="L33" s="20"/>
      <c r="M33" s="20"/>
      <c r="N33" s="20"/>
      <c r="O33" s="19"/>
      <c r="P33" s="18"/>
      <c r="Q33" s="53"/>
      <c r="R33" s="161"/>
      <c r="S33" s="17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/>
      <c r="B34" s="46">
        <f t="shared" si="4"/>
        <v>1054</v>
      </c>
      <c r="C34" s="10"/>
      <c r="D34" s="15"/>
      <c r="E34" s="16"/>
      <c r="F34" s="17"/>
      <c r="G34" s="145"/>
      <c r="H34" s="18"/>
      <c r="I34" s="20"/>
      <c r="J34" s="20"/>
      <c r="K34" s="20"/>
      <c r="L34" s="20"/>
      <c r="M34" s="20"/>
      <c r="N34" s="20"/>
      <c r="O34" s="19"/>
      <c r="P34" s="18"/>
      <c r="Q34" s="53"/>
      <c r="R34" s="161"/>
      <c r="S34" s="17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/>
      <c r="B35" s="46">
        <f t="shared" si="4"/>
        <v>1055</v>
      </c>
      <c r="C35" s="10"/>
      <c r="D35" s="15"/>
      <c r="E35" s="16"/>
      <c r="F35" s="17"/>
      <c r="G35" s="145"/>
      <c r="H35" s="18"/>
      <c r="I35" s="19"/>
      <c r="J35" s="20"/>
      <c r="K35" s="20"/>
      <c r="L35" s="20"/>
      <c r="M35" s="20"/>
      <c r="N35" s="20"/>
      <c r="O35" s="19"/>
      <c r="P35" s="18"/>
      <c r="Q35" s="53"/>
      <c r="R35" s="161"/>
      <c r="S35" s="17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/>
      <c r="B36" s="46">
        <f t="shared" si="4"/>
        <v>1056</v>
      </c>
      <c r="C36" s="27"/>
      <c r="D36" s="15"/>
      <c r="E36" s="16"/>
      <c r="F36" s="17"/>
      <c r="G36" s="14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161"/>
      <c r="S36" s="17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1057</v>
      </c>
      <c r="C37" s="27"/>
      <c r="D37" s="15"/>
      <c r="E37" s="16"/>
      <c r="F37" s="17"/>
      <c r="G37" s="145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161"/>
      <c r="S37" s="17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1058</v>
      </c>
      <c r="C38" s="27"/>
      <c r="D38" s="15"/>
      <c r="E38" s="16"/>
      <c r="F38" s="17"/>
      <c r="G38" s="14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161"/>
      <c r="S38" s="17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/>
      <c r="B39" s="46">
        <f t="shared" si="4"/>
        <v>1059</v>
      </c>
      <c r="C39" s="27"/>
      <c r="D39" s="15"/>
      <c r="E39" s="16"/>
      <c r="F39" s="17"/>
      <c r="G39" s="14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161"/>
      <c r="S39" s="17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1060</v>
      </c>
      <c r="C40" s="27"/>
      <c r="D40" s="15"/>
      <c r="E40" s="16"/>
      <c r="F40" s="17"/>
      <c r="G40" s="14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161"/>
      <c r="S40" s="17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thickBot="1">
      <c r="A41" s="8"/>
      <c r="B41" s="46">
        <f t="shared" si="4"/>
        <v>1061</v>
      </c>
      <c r="C41" s="27"/>
      <c r="D41" s="15"/>
      <c r="E41" s="16"/>
      <c r="F41" s="17"/>
      <c r="G41" s="14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66"/>
      <c r="S41" s="174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19" ht="15.75" thickBot="1">
      <c r="A42" s="217" t="s">
        <v>30</v>
      </c>
      <c r="B42" s="218"/>
      <c r="C42" s="47">
        <f aca="true" t="shared" si="5" ref="C42:S42">SUM(C31:C41)</f>
        <v>400</v>
      </c>
      <c r="D42" s="47">
        <f t="shared" si="5"/>
        <v>0</v>
      </c>
      <c r="E42" s="47">
        <f t="shared" si="5"/>
        <v>0</v>
      </c>
      <c r="F42" s="47">
        <f t="shared" si="5"/>
        <v>0</v>
      </c>
      <c r="G42" s="55">
        <f t="shared" si="5"/>
        <v>0</v>
      </c>
      <c r="H42" s="55">
        <f t="shared" si="5"/>
        <v>0</v>
      </c>
      <c r="I42" s="148">
        <f t="shared" si="5"/>
        <v>1100</v>
      </c>
      <c r="J42" s="47">
        <f t="shared" si="5"/>
        <v>0</v>
      </c>
      <c r="K42" s="47">
        <f t="shared" si="5"/>
        <v>0</v>
      </c>
      <c r="L42" s="48">
        <f t="shared" si="5"/>
        <v>0</v>
      </c>
      <c r="M42" s="47">
        <f t="shared" si="5"/>
        <v>0</v>
      </c>
      <c r="N42" s="47">
        <f t="shared" si="5"/>
        <v>0</v>
      </c>
      <c r="O42" s="47">
        <f t="shared" si="5"/>
        <v>0</v>
      </c>
      <c r="P42" s="47">
        <f t="shared" si="5"/>
        <v>0</v>
      </c>
      <c r="Q42" s="55">
        <f t="shared" si="5"/>
        <v>0</v>
      </c>
      <c r="R42" s="168">
        <f t="shared" si="5"/>
        <v>0</v>
      </c>
      <c r="S42" s="180">
        <f t="shared" si="5"/>
        <v>0</v>
      </c>
    </row>
    <row r="43" spans="1:19" ht="15.75" thickBot="1">
      <c r="A43" s="221" t="s">
        <v>31</v>
      </c>
      <c r="B43" s="222"/>
      <c r="C43" s="72">
        <f aca="true" t="shared" si="6" ref="C43:S43">C16+C30-C42</f>
        <v>1647</v>
      </c>
      <c r="D43" s="72">
        <f t="shared" si="6"/>
        <v>0</v>
      </c>
      <c r="E43" s="72">
        <f t="shared" si="6"/>
        <v>0</v>
      </c>
      <c r="F43" s="72">
        <f t="shared" si="6"/>
        <v>0</v>
      </c>
      <c r="G43" s="146">
        <f t="shared" si="6"/>
        <v>227.926</v>
      </c>
      <c r="H43" s="74">
        <f t="shared" si="6"/>
        <v>0</v>
      </c>
      <c r="I43" s="149">
        <f t="shared" si="6"/>
        <v>14805.51</v>
      </c>
      <c r="J43" s="74">
        <f t="shared" si="6"/>
        <v>-12303.5</v>
      </c>
      <c r="K43" s="74">
        <f t="shared" si="6"/>
        <v>-36554.8</v>
      </c>
      <c r="L43" s="74">
        <f t="shared" si="6"/>
        <v>61438</v>
      </c>
      <c r="M43" s="74">
        <f t="shared" si="6"/>
        <v>18454.19</v>
      </c>
      <c r="N43" s="74">
        <f t="shared" si="6"/>
        <v>-0.16</v>
      </c>
      <c r="O43" s="74">
        <f t="shared" si="6"/>
        <v>2956.55</v>
      </c>
      <c r="P43" s="76">
        <f t="shared" si="6"/>
        <v>1288.965</v>
      </c>
      <c r="Q43" s="77">
        <f t="shared" si="6"/>
        <v>776.55</v>
      </c>
      <c r="R43" s="169">
        <f t="shared" si="6"/>
        <v>210</v>
      </c>
      <c r="S43" s="77">
        <f t="shared" si="6"/>
        <v>4244.3</v>
      </c>
    </row>
    <row r="44" ht="12.75"/>
    <row r="45" ht="12.75"/>
    <row r="46" spans="1:17" ht="24.75">
      <c r="A46" s="4"/>
      <c r="O46" s="206" t="s">
        <v>34</v>
      </c>
      <c r="P46" s="206"/>
      <c r="Q46" s="206"/>
    </row>
    <row r="47" spans="1:17" ht="24.75">
      <c r="A47" s="4" t="s">
        <v>36</v>
      </c>
      <c r="O47" s="206" t="s">
        <v>33</v>
      </c>
      <c r="P47" s="206"/>
      <c r="Q47" s="206"/>
    </row>
    <row r="48" ht="12.75"/>
    <row r="49" ht="12.75">
      <c r="B49" s="136"/>
    </row>
    <row r="50" ht="12.75"/>
    <row r="51" ht="12.75"/>
    <row r="219" ht="13.5">
      <c r="D219" s="7" t="s">
        <v>3</v>
      </c>
    </row>
  </sheetData>
  <sheetProtection/>
  <mergeCells count="15">
    <mergeCell ref="B2:H2"/>
    <mergeCell ref="I2:S2"/>
    <mergeCell ref="B1:H1"/>
    <mergeCell ref="O47:Q47"/>
    <mergeCell ref="A42:B42"/>
    <mergeCell ref="A16:B16"/>
    <mergeCell ref="A43:B43"/>
    <mergeCell ref="I3:O3"/>
    <mergeCell ref="D3:F3"/>
    <mergeCell ref="A30:B30"/>
    <mergeCell ref="C3:C4"/>
    <mergeCell ref="B3:B4"/>
    <mergeCell ref="G3:G4"/>
    <mergeCell ref="O46:Q46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5" t="s">
        <v>66</v>
      </c>
      <c r="B1" s="185" t="s">
        <v>39</v>
      </c>
      <c r="C1" s="186" t="s">
        <v>17</v>
      </c>
      <c r="E1" s="78" t="s">
        <v>70</v>
      </c>
      <c r="F1" s="157" t="s">
        <v>1</v>
      </c>
      <c r="G1" s="79" t="s">
        <v>72</v>
      </c>
      <c r="H1" s="79" t="s">
        <v>4</v>
      </c>
      <c r="I1" s="79" t="s">
        <v>0</v>
      </c>
      <c r="J1" s="80" t="s">
        <v>15</v>
      </c>
    </row>
    <row r="2" spans="1:10" ht="18.75">
      <c r="A2" s="187">
        <f>'التقرير اليومي'!D43</f>
        <v>0</v>
      </c>
      <c r="B2" s="188" t="s">
        <v>52</v>
      </c>
      <c r="C2" s="189">
        <v>101001</v>
      </c>
      <c r="E2" s="83"/>
      <c r="F2" s="83"/>
      <c r="G2" s="154"/>
      <c r="H2" s="83">
        <v>-1100</v>
      </c>
      <c r="I2" s="81" t="s">
        <v>97</v>
      </c>
      <c r="J2" s="81" t="s">
        <v>96</v>
      </c>
    </row>
    <row r="3" spans="1:10" ht="18.75">
      <c r="A3" s="190">
        <f>'التقرير اليومي'!G43</f>
        <v>227.926</v>
      </c>
      <c r="B3" s="188" t="s">
        <v>51</v>
      </c>
      <c r="C3" s="189">
        <v>101002</v>
      </c>
      <c r="E3" s="83"/>
      <c r="F3" s="83"/>
      <c r="G3" s="154"/>
      <c r="H3" s="83">
        <v>150</v>
      </c>
      <c r="I3" s="81" t="s">
        <v>73</v>
      </c>
      <c r="J3" s="81" t="s">
        <v>16</v>
      </c>
    </row>
    <row r="4" spans="1:10" ht="18.75">
      <c r="A4" s="190">
        <f>'التقرير اليومي'!H43</f>
        <v>0</v>
      </c>
      <c r="B4" s="188" t="s">
        <v>84</v>
      </c>
      <c r="C4" s="189">
        <v>101003</v>
      </c>
      <c r="E4" s="83"/>
      <c r="F4" s="83"/>
      <c r="G4" s="154"/>
      <c r="H4" s="83"/>
      <c r="I4" s="81"/>
      <c r="J4" s="81"/>
    </row>
    <row r="5" spans="1:10" ht="18.75">
      <c r="A5" s="187">
        <f>'التقرير اليومي'!C43</f>
        <v>1647</v>
      </c>
      <c r="B5" s="188" t="s">
        <v>40</v>
      </c>
      <c r="C5" s="189">
        <v>101005</v>
      </c>
      <c r="E5" s="83"/>
      <c r="F5" s="83"/>
      <c r="G5" s="154"/>
      <c r="H5" s="83"/>
      <c r="I5" s="81"/>
      <c r="J5" s="81"/>
    </row>
    <row r="6" spans="1:10" ht="18.75">
      <c r="A6" s="187">
        <f>'التقرير اليومي'!E43</f>
        <v>0</v>
      </c>
      <c r="B6" s="188" t="s">
        <v>53</v>
      </c>
      <c r="C6" s="189">
        <v>101009</v>
      </c>
      <c r="E6" s="83"/>
      <c r="F6" s="83"/>
      <c r="G6" s="154"/>
      <c r="H6" s="83"/>
      <c r="I6" s="81"/>
      <c r="J6" s="81"/>
    </row>
    <row r="7" spans="1:10" ht="18.75">
      <c r="A7" s="187"/>
      <c r="B7" s="188" t="s">
        <v>54</v>
      </c>
      <c r="C7" s="189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7">
        <f>'التقرير اليومي'!F43</f>
        <v>0</v>
      </c>
      <c r="B8" s="188" t="s">
        <v>55</v>
      </c>
      <c r="C8" s="189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0">
        <f>'التقرير اليومي'!I43</f>
        <v>14805.51</v>
      </c>
      <c r="B9" s="188" t="s">
        <v>56</v>
      </c>
      <c r="C9" s="189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0">
        <f>'التقرير اليومي'!P43</f>
        <v>1288.965</v>
      </c>
      <c r="B10" s="188" t="s">
        <v>57</v>
      </c>
      <c r="C10" s="189">
        <v>102002</v>
      </c>
      <c r="D10" s="2"/>
      <c r="E10" s="82"/>
      <c r="F10" s="82"/>
      <c r="G10" s="82"/>
      <c r="H10" s="82">
        <f>SUM(H2:H9)</f>
        <v>-950</v>
      </c>
      <c r="I10" s="82"/>
      <c r="J10" s="82" t="s">
        <v>13</v>
      </c>
    </row>
    <row r="11" spans="1:9" ht="18.75">
      <c r="A11" s="190">
        <f>'التقرير اليومي'!Q43</f>
        <v>776.55</v>
      </c>
      <c r="B11" s="188" t="s">
        <v>58</v>
      </c>
      <c r="C11" s="189">
        <v>102003</v>
      </c>
      <c r="D11" s="2"/>
      <c r="E11" s="56"/>
      <c r="F11" s="56"/>
      <c r="G11" s="56"/>
      <c r="H11" s="56"/>
      <c r="I11" s="2"/>
    </row>
    <row r="12" spans="1:9" ht="18.75">
      <c r="A12" s="190">
        <f>'التقرير اليومي'!R43</f>
        <v>210</v>
      </c>
      <c r="B12" s="188" t="s">
        <v>59</v>
      </c>
      <c r="C12" s="189">
        <v>102004</v>
      </c>
      <c r="D12" s="2"/>
      <c r="E12" s="56"/>
      <c r="F12" s="56"/>
      <c r="G12" s="56"/>
      <c r="H12" s="56"/>
      <c r="I12" s="2"/>
    </row>
    <row r="13" spans="1:9" ht="18.75">
      <c r="A13" s="190">
        <f>'التقرير اليومي'!K43</f>
        <v>-36554.8</v>
      </c>
      <c r="B13" s="188" t="s">
        <v>60</v>
      </c>
      <c r="C13" s="189">
        <v>102023</v>
      </c>
      <c r="D13" s="2"/>
      <c r="E13" s="56"/>
      <c r="F13" s="56"/>
      <c r="G13" s="56"/>
      <c r="H13" s="56"/>
      <c r="I13" s="2"/>
    </row>
    <row r="14" spans="1:9" ht="18.75">
      <c r="A14" s="190">
        <f>'التقرير اليومي'!M43</f>
        <v>18454.19</v>
      </c>
      <c r="B14" s="188" t="s">
        <v>61</v>
      </c>
      <c r="C14" s="189">
        <v>102024</v>
      </c>
      <c r="D14" s="2"/>
      <c r="E14" s="56"/>
      <c r="F14" s="56"/>
      <c r="G14" s="56"/>
      <c r="H14" s="56"/>
      <c r="I14" s="2"/>
    </row>
    <row r="15" spans="1:9" ht="18.75">
      <c r="A15" s="190">
        <f>'التقرير اليومي'!N43</f>
        <v>-0.16</v>
      </c>
      <c r="B15" s="188" t="s">
        <v>62</v>
      </c>
      <c r="C15" s="189">
        <v>102025</v>
      </c>
      <c r="D15" s="2"/>
      <c r="E15" s="56"/>
      <c r="F15" s="56"/>
      <c r="G15" s="56"/>
      <c r="H15" s="56"/>
      <c r="I15" s="2"/>
    </row>
    <row r="16" spans="1:9" ht="18.75">
      <c r="A16" s="190">
        <f>'التقرير اليومي'!O43</f>
        <v>2956.55</v>
      </c>
      <c r="B16" s="188" t="s">
        <v>63</v>
      </c>
      <c r="C16" s="189">
        <v>102026</v>
      </c>
      <c r="D16" s="2"/>
      <c r="E16" s="56"/>
      <c r="F16" s="56"/>
      <c r="G16" s="56"/>
      <c r="H16" s="56"/>
      <c r="I16" s="2"/>
    </row>
    <row r="17" spans="1:9" ht="18.75">
      <c r="A17" s="190">
        <f>'التقرير اليومي'!J43</f>
        <v>-12303.5</v>
      </c>
      <c r="B17" s="188" t="s">
        <v>64</v>
      </c>
      <c r="C17" s="189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0">
        <f>'التقرير اليومي'!L43</f>
        <v>61438</v>
      </c>
      <c r="B18" s="188" t="s">
        <v>65</v>
      </c>
      <c r="C18" s="189">
        <v>102028</v>
      </c>
    </row>
    <row r="19" spans="1:3" ht="23.25" customHeight="1">
      <c r="A19" s="190">
        <f>'التقرير اليومي'!S43</f>
        <v>4244.3</v>
      </c>
      <c r="B19" s="191" t="s">
        <v>86</v>
      </c>
      <c r="C19" s="192">
        <v>102029</v>
      </c>
    </row>
    <row r="20" spans="1:3" ht="23.25" customHeight="1">
      <c r="A20" s="193">
        <f>A2+A3*5.5+A5+A6+A7+A8+A9+A10*5.5+A11*4+A12*4.5+A13+A14+A15+A16+A17+A18+A4*4+A19*4.5</f>
        <v>81936.2405</v>
      </c>
      <c r="B20" s="194" t="s">
        <v>67</v>
      </c>
      <c r="C20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M16" sqref="M1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7" t="s">
        <v>10</v>
      </c>
      <c r="E1" s="228"/>
      <c r="F1" s="229"/>
      <c r="G1" s="230" t="s">
        <v>74</v>
      </c>
      <c r="H1" s="231"/>
      <c r="I1" s="232"/>
      <c r="J1" s="233" t="s">
        <v>45</v>
      </c>
      <c r="K1" s="234"/>
      <c r="L1" s="234"/>
      <c r="M1" s="115" t="s">
        <v>5</v>
      </c>
      <c r="N1" s="115" t="s">
        <v>6</v>
      </c>
      <c r="O1" s="115" t="s">
        <v>75</v>
      </c>
    </row>
    <row r="2" spans="1:15" ht="15">
      <c r="A2" s="116"/>
      <c r="B2" s="117">
        <v>7702</v>
      </c>
      <c r="C2" s="135"/>
      <c r="D2" s="118">
        <f>E2*F2</f>
        <v>0</v>
      </c>
      <c r="E2" s="119"/>
      <c r="F2" s="120">
        <v>200</v>
      </c>
      <c r="G2" s="121">
        <f>H2*I2</f>
        <v>0</v>
      </c>
      <c r="H2" s="119"/>
      <c r="I2" s="122">
        <v>200</v>
      </c>
      <c r="J2" s="123">
        <f>K2*L2</f>
        <v>3400</v>
      </c>
      <c r="K2" s="119">
        <v>17</v>
      </c>
      <c r="L2" s="124">
        <v>200</v>
      </c>
      <c r="M2" s="115">
        <f>N2*O2</f>
        <v>3400</v>
      </c>
      <c r="N2" s="115">
        <f>K2+H2+E2</f>
        <v>17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0</v>
      </c>
      <c r="H3" s="119"/>
      <c r="I3" s="122">
        <v>100</v>
      </c>
      <c r="J3" s="123">
        <f aca="true" t="shared" si="2" ref="J3:J9">K3*L3</f>
        <v>5300</v>
      </c>
      <c r="K3" s="119">
        <v>53</v>
      </c>
      <c r="L3" s="124">
        <v>100</v>
      </c>
      <c r="M3" s="115">
        <f aca="true" t="shared" si="3" ref="M3:M9">N3*O3</f>
        <v>5300</v>
      </c>
      <c r="N3" s="115">
        <f aca="true" t="shared" si="4" ref="N3:N9">K3+H3+E3</f>
        <v>53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0</v>
      </c>
      <c r="H4" s="119"/>
      <c r="I4" s="122">
        <v>50</v>
      </c>
      <c r="J4" s="123">
        <f t="shared" si="2"/>
        <v>150</v>
      </c>
      <c r="K4" s="119">
        <v>3</v>
      </c>
      <c r="L4" s="124">
        <v>50</v>
      </c>
      <c r="M4" s="115">
        <f t="shared" si="3"/>
        <v>150</v>
      </c>
      <c r="N4" s="115">
        <f t="shared" si="4"/>
        <v>3</v>
      </c>
      <c r="O4" s="115">
        <v>50</v>
      </c>
    </row>
    <row r="5" spans="1:15" ht="15">
      <c r="A5" s="121">
        <f>SUM(A2:A4)</f>
        <v>0</v>
      </c>
      <c r="B5" s="122">
        <f>SUM(B2:B4)</f>
        <v>7702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20</v>
      </c>
      <c r="K5" s="119">
        <v>1</v>
      </c>
      <c r="L5" s="124">
        <v>20</v>
      </c>
      <c r="M5" s="115">
        <f t="shared" si="3"/>
        <v>20</v>
      </c>
      <c r="N5" s="115">
        <f t="shared" si="4"/>
        <v>1</v>
      </c>
      <c r="O5" s="115">
        <v>20</v>
      </c>
    </row>
    <row r="6" spans="1:15" ht="15">
      <c r="A6" s="116"/>
      <c r="B6" s="117">
        <v>1173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850</v>
      </c>
      <c r="K6" s="119">
        <v>85</v>
      </c>
      <c r="L6" s="124">
        <v>10</v>
      </c>
      <c r="M6" s="115">
        <f t="shared" si="3"/>
        <v>850</v>
      </c>
      <c r="N6" s="115">
        <f t="shared" si="4"/>
        <v>85</v>
      </c>
      <c r="O6" s="115">
        <v>10</v>
      </c>
    </row>
    <row r="7" spans="1:15" ht="15">
      <c r="A7" s="116"/>
      <c r="B7" s="117">
        <v>768</v>
      </c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600</v>
      </c>
      <c r="K7" s="119">
        <v>120</v>
      </c>
      <c r="L7" s="124">
        <v>5</v>
      </c>
      <c r="M7" s="115">
        <f t="shared" si="3"/>
        <v>600</v>
      </c>
      <c r="N7" s="115">
        <f t="shared" si="4"/>
        <v>120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13</v>
      </c>
      <c r="K8" s="119">
        <v>6.5</v>
      </c>
      <c r="L8" s="124">
        <v>2</v>
      </c>
      <c r="M8" s="115">
        <f t="shared" si="3"/>
        <v>13</v>
      </c>
      <c r="N8" s="115">
        <f t="shared" si="4"/>
        <v>6.5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450</v>
      </c>
      <c r="K9" s="119">
        <v>450</v>
      </c>
      <c r="L9" s="124">
        <v>1</v>
      </c>
      <c r="M9" s="115">
        <f t="shared" si="3"/>
        <v>450</v>
      </c>
      <c r="N9" s="115">
        <f t="shared" si="4"/>
        <v>450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1941</v>
      </c>
      <c r="C11" s="127">
        <f>SUM(C2:C10)</f>
        <v>0</v>
      </c>
      <c r="D11" s="128">
        <f>SUM(D2:D10)</f>
        <v>0</v>
      </c>
      <c r="E11" s="235" t="s">
        <v>13</v>
      </c>
      <c r="F11" s="236"/>
      <c r="G11" s="129">
        <f>SUM(G2:G10)</f>
        <v>0</v>
      </c>
      <c r="H11" s="237" t="s">
        <v>13</v>
      </c>
      <c r="I11" s="238"/>
      <c r="J11" s="130">
        <f>SUM(J2:J10)</f>
        <v>10783</v>
      </c>
      <c r="K11" s="239" t="s">
        <v>13</v>
      </c>
      <c r="L11" s="240"/>
      <c r="M11" s="131">
        <f>SUM(M2:M10)</f>
        <v>10783</v>
      </c>
      <c r="N11" s="225" t="s">
        <v>13</v>
      </c>
      <c r="O11" s="226"/>
    </row>
    <row r="12" spans="1:15" ht="15">
      <c r="A12" s="7"/>
      <c r="B12" s="7"/>
      <c r="C12" s="7"/>
      <c r="D12" s="131">
        <f>A11+A5</f>
        <v>0</v>
      </c>
      <c r="E12" s="225" t="s">
        <v>76</v>
      </c>
      <c r="F12" s="226"/>
      <c r="G12" s="132">
        <f>B11+B5</f>
        <v>9643</v>
      </c>
      <c r="H12" s="241" t="s">
        <v>76</v>
      </c>
      <c r="I12" s="242"/>
      <c r="J12" s="133">
        <f>'التقرير اليومي'!D43</f>
        <v>0</v>
      </c>
      <c r="K12" s="243" t="s">
        <v>76</v>
      </c>
      <c r="L12" s="244"/>
      <c r="M12" s="246" t="s">
        <v>77</v>
      </c>
      <c r="N12" s="247"/>
      <c r="O12" s="248"/>
    </row>
    <row r="13" spans="1:15" ht="15">
      <c r="A13" s="7"/>
      <c r="B13" s="7"/>
      <c r="C13" s="7"/>
      <c r="D13" s="131">
        <f>D11-D12</f>
        <v>0</v>
      </c>
      <c r="E13" s="225" t="s">
        <v>8</v>
      </c>
      <c r="F13" s="226"/>
      <c r="G13" s="132">
        <f>G11-G12</f>
        <v>-9643</v>
      </c>
      <c r="H13" s="241" t="s">
        <v>8</v>
      </c>
      <c r="I13" s="242"/>
      <c r="J13" s="133">
        <f>J11-J12</f>
        <v>10783</v>
      </c>
      <c r="K13" s="243" t="s">
        <v>8</v>
      </c>
      <c r="L13" s="244"/>
      <c r="M13" s="134">
        <f>A15</f>
        <v>0</v>
      </c>
      <c r="N13" s="182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2" t="s">
        <v>88</v>
      </c>
      <c r="O14" s="134">
        <v>3</v>
      </c>
    </row>
    <row r="15" spans="1:15" ht="15">
      <c r="A15" s="133">
        <f>'التقرير اليومي'!D43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2" t="s">
        <v>89</v>
      </c>
      <c r="O15" s="134">
        <v>4</v>
      </c>
    </row>
    <row r="16" spans="1:15" ht="15">
      <c r="A16" s="133">
        <f>'التقرير اليومي'!E43</f>
        <v>0</v>
      </c>
      <c r="B16" s="133" t="s">
        <v>19</v>
      </c>
      <c r="C16" s="133">
        <f>B5+A5-A16</f>
        <v>7702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49">
        <v>362816</v>
      </c>
      <c r="O16" s="249"/>
    </row>
    <row r="17" spans="1:15" ht="15">
      <c r="A17" s="133">
        <f>'التقرير اليومي'!F43</f>
        <v>0</v>
      </c>
      <c r="B17" s="133" t="s">
        <v>20</v>
      </c>
      <c r="C17" s="133">
        <f>B11+A11-A17</f>
        <v>1941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0</v>
      </c>
      <c r="N17" s="225" t="s">
        <v>13</v>
      </c>
      <c r="O17" s="226"/>
    </row>
    <row r="18" spans="1:15" ht="15">
      <c r="A18" s="133">
        <f>SUM(A15:A17)</f>
        <v>0</v>
      </c>
      <c r="B18" s="243" t="s">
        <v>13</v>
      </c>
      <c r="C18" s="245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40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255"/>
      <c r="J19" s="255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10783</v>
      </c>
      <c r="N20" s="225" t="s">
        <v>71</v>
      </c>
      <c r="O20" s="226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40</v>
      </c>
      <c r="J27" s="108">
        <v>2</v>
      </c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0</v>
      </c>
      <c r="N28" s="119"/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0</v>
      </c>
      <c r="N29" s="119"/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0</v>
      </c>
      <c r="N30" s="119"/>
      <c r="O30" s="132">
        <v>20</v>
      </c>
    </row>
    <row r="31" spans="9:15" ht="15.75" thickBot="1">
      <c r="I31" s="156">
        <f>SUM(I26:I30)</f>
        <v>40</v>
      </c>
      <c r="J31" s="254" t="s">
        <v>13</v>
      </c>
      <c r="K31" s="253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227.926</v>
      </c>
      <c r="J32" s="250" t="s">
        <v>11</v>
      </c>
      <c r="K32" s="251"/>
      <c r="M32" s="132">
        <f t="shared" si="5"/>
        <v>0</v>
      </c>
      <c r="N32" s="119"/>
      <c r="O32" s="132">
        <v>5</v>
      </c>
    </row>
    <row r="33" spans="9:15" ht="15.75" thickBot="1">
      <c r="I33" s="111">
        <f>I31-I32</f>
        <v>-187.926</v>
      </c>
      <c r="J33" s="252" t="s">
        <v>8</v>
      </c>
      <c r="K33" s="253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0</v>
      </c>
      <c r="N34" s="119"/>
      <c r="O34" s="132">
        <v>1</v>
      </c>
    </row>
    <row r="35" spans="13:15" ht="15">
      <c r="M35" s="132">
        <f>-N35*20</f>
        <v>-220</v>
      </c>
      <c r="N35" s="119">
        <v>11</v>
      </c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-695</v>
      </c>
      <c r="N38" s="243" t="s">
        <v>79</v>
      </c>
      <c r="O38" s="245"/>
    </row>
    <row r="39" spans="11:15" ht="15.75" thickBot="1">
      <c r="K39" s="141">
        <v>-1351</v>
      </c>
      <c r="M39" s="133">
        <f>الديوان!A2+الديوان!A3*5.4+الديوان!A5+الديوان!A6+الديوان!A8+الديوان!A4*4</f>
        <v>2877.8004</v>
      </c>
      <c r="N39" s="243" t="s">
        <v>76</v>
      </c>
      <c r="O39" s="245"/>
    </row>
    <row r="40" spans="13:15" ht="15">
      <c r="M40" s="133">
        <f>M38-M39</f>
        <v>-3572.8004</v>
      </c>
      <c r="N40" s="243" t="s">
        <v>8</v>
      </c>
      <c r="O40" s="245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2016-11-10T08:37:13Z</cp:lastPrinted>
  <dcterms:created xsi:type="dcterms:W3CDTF">2012-05-27T06:24:35Z</dcterms:created>
  <dcterms:modified xsi:type="dcterms:W3CDTF">2016-11-12T06:25:42Z</dcterms:modified>
  <cp:category/>
  <cp:version/>
  <cp:contentType/>
  <cp:contentStatus/>
</cp:coreProperties>
</file>