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اليومي'!$A$1:$R$52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5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<sst xmlns="http://schemas.openxmlformats.org/spreadsheetml/2006/main" count="130" uniqueCount="95">
  <si>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</si>
  <si>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</si>
  <si>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</si>
  <si>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</si>
  <si>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</si>
  <si>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</si>
  <si>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</si>
  <si>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</si>
  <si>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</si>
  <si>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</si>
  <si>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</si>
  <si>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</si>
  <si>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</si>
  <si>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</si>
  <si>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</si>
  <si>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</si>
  <si>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</si>
  <si>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</si>
  <si>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</si>
  <si>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</si>
  <si>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</si>
  <si>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</si>
  <si>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</si>
  <si>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</si>
  <si>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</si>
  <si>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</si>
  <si>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</si>
  <si>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</si>
  <si>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</si>
  <si>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</si>
  <si>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</si>
  <si>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</si>
  <si>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</si>
  <si>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</si>
  <si>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</si>
  <si>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</si>
  <si>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</si>
  <si>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</si>
  <si>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</si>
  <si>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</si>
  <si>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</si>
  <si>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</si>
  <si>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</si>
  <si>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</si>
  <si>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</si>
  <si>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</si>
  <si>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</si>
  <si>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</si>
  <si>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</si>
  <si>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</si>
  <si>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</si>
  <si>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</si>
  <si>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</si>
  <si>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</si>
  <si>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</si>
  <si>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</si>
  <si>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</si>
  <si>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</si>
  <si>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</si>
  <si>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</si>
  <si>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</si>
  <si>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</si>
  <si>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</si>
  <si>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</si>
  <si>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</si>
  <si>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</si>
  <si>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</si>
  <si>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</si>
  <si>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</si>
  <si>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</si>
  <si>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</si>
  <si>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</si>
  <si>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</si>
  <si>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</si>
  <si>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</si>
  <si>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</si>
  <si>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</si>
  <si>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</si>
  <si>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</si>
  <si>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</si>
  <si>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</si>
  <si>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</si>
  <si>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</si>
  <si>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</si>
  <si>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</si>
  <si>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</si>
  <si>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</si>
  <si>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</si>
  <si>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</si>
  <si>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الصندوق دينار الى حساب البنك دينار</t>
  </si>
  <si>
    <t>مبيعات مياه</t>
  </si>
  <si>
    <t xml:space="preserve">الخميس . 24. 11 . 2016 </t>
  </si>
  <si>
    <t>اشتراك كهرباء  - قاسم نصر محمد ملحم</t>
  </si>
  <si>
    <t>ثمن محول كهرباء لوازم كمبيوتر - قسم الهندسة - محمد خيري يحيى</t>
  </si>
  <si>
    <t>رسوم بناء - مأمون رفيق محمد صوالحة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</si>
</sst>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188" fontId="54" fillId="34" borderId="16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182" fontId="54" fillId="39" borderId="22" xfId="0" applyNumberFormat="1" applyFont="1" applyFill="1" applyBorder="1" applyAlignment="1">
      <alignment horizontal="center" vertical="center"/>
    </xf>
    <xf numFmtId="182" fontId="54" fillId="39" borderId="20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6" fontId="54" fillId="39" borderId="38" xfId="0" applyNumberFormat="1" applyFont="1" applyFill="1" applyBorder="1" applyAlignment="1">
      <alignment horizontal="center" vertical="center"/>
    </xf>
    <xf numFmtId="188" fontId="54" fillId="39" borderId="39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40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4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42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3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59" fillId="34" borderId="44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 vertical="center"/>
    </xf>
    <xf numFmtId="182" fontId="59" fillId="36" borderId="44" xfId="0" applyNumberFormat="1" applyFont="1" applyFill="1" applyBorder="1" applyAlignment="1">
      <alignment horizontal="center" vertical="center"/>
    </xf>
    <xf numFmtId="182" fontId="59" fillId="36" borderId="45" xfId="0" applyNumberFormat="1" applyFont="1" applyFill="1" applyBorder="1" applyAlignment="1">
      <alignment horizontal="center" vertical="center"/>
    </xf>
    <xf numFmtId="182" fontId="59" fillId="37" borderId="44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9" borderId="43" xfId="0" applyNumberFormat="1" applyFont="1" applyFill="1" applyBorder="1" applyAlignment="1">
      <alignment horizontal="center" vertical="center"/>
    </xf>
    <xf numFmtId="182" fontId="59" fillId="39" borderId="47" xfId="0" applyNumberFormat="1" applyFont="1" applyFill="1" applyBorder="1" applyAlignment="1">
      <alignment horizontal="center" vertical="center"/>
    </xf>
    <xf numFmtId="182" fontId="59" fillId="34" borderId="48" xfId="0" applyNumberFormat="1" applyFont="1" applyFill="1" applyBorder="1" applyAlignment="1">
      <alignment horizontal="center"/>
    </xf>
    <xf numFmtId="182" fontId="59" fillId="34" borderId="49" xfId="0" applyNumberFormat="1" applyFont="1" applyFill="1" applyBorder="1" applyAlignment="1">
      <alignment horizontal="center" vertical="center"/>
    </xf>
    <xf numFmtId="182" fontId="59" fillId="36" borderId="49" xfId="0" applyNumberFormat="1" applyFont="1" applyFill="1" applyBorder="1" applyAlignment="1">
      <alignment horizontal="center" vertical="center"/>
    </xf>
    <xf numFmtId="182" fontId="59" fillId="37" borderId="49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4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4" fillId="34" borderId="16" xfId="0" applyNumberFormat="1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5" borderId="51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52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4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0" borderId="25" xfId="0" applyNumberFormat="1" applyFont="1" applyBorder="1" applyAlignment="1">
      <alignment horizontal="center"/>
    </xf>
    <xf numFmtId="188" fontId="54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6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6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0" fontId="55" fillId="3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63" fillId="39" borderId="54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50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39" xfId="0" applyFont="1" applyFill="1" applyBorder="1" applyAlignment="1">
      <alignment horizontal="center" vertical="center"/>
    </xf>
    <xf numFmtId="0" fontId="55" fillId="39" borderId="56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5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7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4" borderId="58" xfId="0" applyNumberFormat="1" applyFont="1" applyFill="1" applyBorder="1" applyAlignment="1">
      <alignment horizontal="center" vertical="center"/>
    </xf>
    <xf numFmtId="182" fontId="59" fillId="34" borderId="40" xfId="0" applyNumberFormat="1" applyFont="1" applyFill="1" applyBorder="1" applyAlignment="1">
      <alignment horizontal="center" vertical="center"/>
    </xf>
    <xf numFmtId="182" fontId="59" fillId="34" borderId="59" xfId="0" applyNumberFormat="1" applyFont="1" applyFill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59" fillId="36" borderId="40" xfId="0" applyNumberFormat="1" applyFont="1" applyFill="1" applyBorder="1" applyAlignment="1">
      <alignment horizontal="center" vertical="center"/>
    </xf>
    <xf numFmtId="182" fontId="59" fillId="36" borderId="59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7" borderId="40" xfId="0" applyNumberFormat="1" applyFont="1" applyFill="1" applyBorder="1" applyAlignment="1">
      <alignment horizontal="center" vertical="center"/>
    </xf>
    <xf numFmtId="182" fontId="59" fillId="37" borderId="59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6" borderId="58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59" fillId="37" borderId="58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41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0" fontId="57" fillId="34" borderId="62" xfId="0" applyFont="1" applyFill="1" applyBorder="1" applyAlignment="1">
      <alignment horizontal="center" vertical="center"/>
    </xf>
    <xf numFmtId="0" fontId="57" fillId="34" borderId="63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8"/>
  <sheetViews>
    <sheetView rightToLeft="1" tabSelected="1" workbookViewId="0" topLeftCell="A1">
      <pane ySplit="5" topLeftCell="A9" activePane="bottomLeft" state="frozen"/>
      <selection pane="topLeft" activeCell="A1" sqref="A1"/>
      <selection pane="bottomLeft" activeCell="A27" sqref="A27"/>
    </sheetView>
  </sheetViews>
  <sheetFormatPr defaultColWidth="9.140625" defaultRowHeight="12.75"/>
  <cols>
    <col min="1" max="1" width="52.2812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9.28125" style="5" customWidth="1"/>
    <col min="8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81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2" t="s">
        <v>37</v>
      </c>
      <c r="B1" s="196" t="s">
        <v>91</v>
      </c>
      <c r="C1" s="196"/>
      <c r="D1" s="196"/>
      <c r="E1" s="196"/>
      <c r="F1" s="196"/>
      <c r="G1" s="196"/>
      <c r="H1" s="196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03"/>
      <c r="B2" s="218" t="s">
        <v>35</v>
      </c>
      <c r="C2" s="219"/>
      <c r="D2" s="219"/>
      <c r="E2" s="219"/>
      <c r="F2" s="219"/>
      <c r="G2" s="220"/>
      <c r="H2" s="221"/>
      <c r="I2" s="222" t="s">
        <v>23</v>
      </c>
      <c r="J2" s="223"/>
      <c r="K2" s="223"/>
      <c r="L2" s="223"/>
      <c r="M2" s="223"/>
      <c r="N2" s="223"/>
      <c r="O2" s="223"/>
      <c r="P2" s="223"/>
      <c r="Q2" s="223"/>
      <c r="R2" s="223"/>
      <c r="S2" s="224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5" t="s">
        <v>25</v>
      </c>
      <c r="B3" s="212" t="s">
        <v>17</v>
      </c>
      <c r="C3" s="210" t="s">
        <v>38</v>
      </c>
      <c r="D3" s="206" t="s">
        <v>4</v>
      </c>
      <c r="E3" s="206"/>
      <c r="F3" s="207"/>
      <c r="G3" s="214" t="s">
        <v>2</v>
      </c>
      <c r="H3" s="216" t="s">
        <v>1</v>
      </c>
      <c r="I3" s="204" t="s">
        <v>4</v>
      </c>
      <c r="J3" s="204"/>
      <c r="K3" s="204"/>
      <c r="L3" s="204"/>
      <c r="M3" s="204"/>
      <c r="N3" s="204"/>
      <c r="O3" s="205"/>
      <c r="P3" s="84" t="s">
        <v>2</v>
      </c>
      <c r="Q3" s="85" t="s">
        <v>1</v>
      </c>
      <c r="R3" s="159" t="s">
        <v>46</v>
      </c>
      <c r="S3" s="172" t="s">
        <v>84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5" t="s">
        <v>26</v>
      </c>
      <c r="B4" s="213"/>
      <c r="C4" s="211"/>
      <c r="D4" s="86" t="s">
        <v>18</v>
      </c>
      <c r="E4" s="87" t="s">
        <v>41</v>
      </c>
      <c r="F4" s="88" t="s">
        <v>48</v>
      </c>
      <c r="G4" s="215"/>
      <c r="H4" s="217"/>
      <c r="I4" s="89" t="s">
        <v>18</v>
      </c>
      <c r="J4" s="90" t="s">
        <v>19</v>
      </c>
      <c r="K4" s="91" t="s">
        <v>20</v>
      </c>
      <c r="L4" s="90" t="s">
        <v>44</v>
      </c>
      <c r="M4" s="90" t="s">
        <v>32</v>
      </c>
      <c r="N4" s="91" t="s">
        <v>21</v>
      </c>
      <c r="O4" s="92" t="s">
        <v>22</v>
      </c>
      <c r="P4" s="93" t="s">
        <v>29</v>
      </c>
      <c r="Q4" s="94" t="s">
        <v>29</v>
      </c>
      <c r="R4" s="94" t="s">
        <v>29</v>
      </c>
      <c r="S4" s="170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7" t="s">
        <v>24</v>
      </c>
      <c r="B5" s="58">
        <v>1138</v>
      </c>
      <c r="C5" s="59">
        <v>2364</v>
      </c>
      <c r="D5" s="60">
        <v>0</v>
      </c>
      <c r="E5" s="61">
        <v>0</v>
      </c>
      <c r="F5" s="60">
        <v>0</v>
      </c>
      <c r="G5" s="137">
        <v>56.326</v>
      </c>
      <c r="H5" s="155">
        <v>0</v>
      </c>
      <c r="I5" s="150">
        <v>6782.3</v>
      </c>
      <c r="J5" s="63">
        <v>102016.5</v>
      </c>
      <c r="K5" s="62">
        <v>59561.2</v>
      </c>
      <c r="L5" s="64">
        <v>61438</v>
      </c>
      <c r="M5" s="65">
        <v>18453.75</v>
      </c>
      <c r="N5" s="62">
        <v>0</v>
      </c>
      <c r="O5" s="63">
        <v>2222.59</v>
      </c>
      <c r="P5" s="66">
        <v>2160.965</v>
      </c>
      <c r="Q5" s="65">
        <v>776.55</v>
      </c>
      <c r="R5" s="160">
        <v>210</v>
      </c>
      <c r="S5" s="171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92</v>
      </c>
      <c r="B6" s="9">
        <f>B5+1</f>
        <v>1139</v>
      </c>
      <c r="C6" s="10"/>
      <c r="D6" s="11">
        <v>1295</v>
      </c>
      <c r="E6" s="21"/>
      <c r="F6" s="11"/>
      <c r="G6" s="50"/>
      <c r="H6" s="12"/>
      <c r="I6" s="51"/>
      <c r="J6" s="13"/>
      <c r="K6" s="14"/>
      <c r="L6" s="51"/>
      <c r="M6" s="52"/>
      <c r="N6" s="14"/>
      <c r="O6" s="13"/>
      <c r="P6" s="12"/>
      <c r="Q6" s="52"/>
      <c r="R6" s="161"/>
      <c r="S6" s="17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49</v>
      </c>
      <c r="B7" s="9">
        <f aca="true" t="shared" si="0" ref="B7:B19">B6+1</f>
        <v>1140</v>
      </c>
      <c r="C7" s="10"/>
      <c r="D7" s="11"/>
      <c r="E7" s="21">
        <v>7005</v>
      </c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161"/>
      <c r="S7" s="17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94</v>
      </c>
      <c r="B8" s="9">
        <f t="shared" si="0"/>
        <v>1141</v>
      </c>
      <c r="C8" s="10"/>
      <c r="D8" s="11"/>
      <c r="E8" s="11"/>
      <c r="F8" s="11"/>
      <c r="G8" s="50">
        <v>350</v>
      </c>
      <c r="H8" s="12"/>
      <c r="I8" s="51"/>
      <c r="J8" s="13"/>
      <c r="K8" s="14"/>
      <c r="L8" s="51"/>
      <c r="M8" s="52"/>
      <c r="N8" s="14"/>
      <c r="O8" s="13"/>
      <c r="P8" s="12"/>
      <c r="Q8" s="52"/>
      <c r="R8" s="161"/>
      <c r="S8" s="17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/>
      <c r="B9" s="9">
        <f t="shared" si="0"/>
        <v>1142</v>
      </c>
      <c r="C9" s="10"/>
      <c r="D9" s="11"/>
      <c r="E9" s="11"/>
      <c r="F9" s="11"/>
      <c r="G9" s="50"/>
      <c r="H9" s="12"/>
      <c r="I9" s="51"/>
      <c r="J9" s="13"/>
      <c r="K9" s="14"/>
      <c r="L9" s="51"/>
      <c r="M9" s="52"/>
      <c r="N9" s="14"/>
      <c r="O9" s="13"/>
      <c r="P9" s="12"/>
      <c r="Q9" s="52"/>
      <c r="R9" s="161"/>
      <c r="S9" s="17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1143</v>
      </c>
      <c r="C10" s="10"/>
      <c r="D10" s="11"/>
      <c r="E10" s="11"/>
      <c r="F10" s="11"/>
      <c r="G10" s="50"/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161"/>
      <c r="S10" s="17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1144</v>
      </c>
      <c r="C11" s="10"/>
      <c r="D11" s="11"/>
      <c r="E11" s="11"/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161"/>
      <c r="S11" s="17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1145</v>
      </c>
      <c r="C12" s="10"/>
      <c r="D12" s="11"/>
      <c r="E12" s="11"/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161"/>
      <c r="S12" s="17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1146</v>
      </c>
      <c r="C13" s="10"/>
      <c r="D13" s="11"/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161"/>
      <c r="S13" s="17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1147</v>
      </c>
      <c r="C14" s="10"/>
      <c r="D14" s="11"/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161"/>
      <c r="S14" s="17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1148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161"/>
      <c r="S15" s="17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1149</v>
      </c>
      <c r="C16" s="10"/>
      <c r="D16" s="11"/>
      <c r="E16" s="1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161"/>
      <c r="S16" s="17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1150</v>
      </c>
      <c r="C17" s="10"/>
      <c r="D17" s="11"/>
      <c r="E17" s="1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161"/>
      <c r="S17" s="17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1151</v>
      </c>
      <c r="C18" s="10"/>
      <c r="D18" s="11"/>
      <c r="E18" s="11"/>
      <c r="F18" s="11"/>
      <c r="G18" s="50"/>
      <c r="H18" s="12"/>
      <c r="I18" s="51"/>
      <c r="J18" s="13"/>
      <c r="K18" s="14"/>
      <c r="L18" s="51"/>
      <c r="M18" s="52"/>
      <c r="N18" s="14"/>
      <c r="O18" s="13"/>
      <c r="P18" s="12"/>
      <c r="Q18" s="52"/>
      <c r="R18" s="161"/>
      <c r="S18" s="17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thickBot="1">
      <c r="A19" s="8"/>
      <c r="B19" s="9">
        <f t="shared" si="0"/>
        <v>1152</v>
      </c>
      <c r="C19" s="10"/>
      <c r="D19" s="11"/>
      <c r="E19" s="11"/>
      <c r="F19" s="11"/>
      <c r="G19" s="50"/>
      <c r="H19" s="12"/>
      <c r="I19" s="51"/>
      <c r="J19" s="13"/>
      <c r="K19" s="14"/>
      <c r="L19" s="51"/>
      <c r="M19" s="52"/>
      <c r="N19" s="14"/>
      <c r="O19" s="13"/>
      <c r="P19" s="12"/>
      <c r="Q19" s="52"/>
      <c r="R19" s="166"/>
      <c r="S19" s="17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75" thickBot="1">
      <c r="A20" s="200" t="s">
        <v>28</v>
      </c>
      <c r="B20" s="201"/>
      <c r="C20" s="104">
        <f aca="true" t="shared" si="1" ref="C20:S20">SUM(C5:C19)</f>
        <v>2364</v>
      </c>
      <c r="D20" s="96">
        <f t="shared" si="1"/>
        <v>1295</v>
      </c>
      <c r="E20" s="97">
        <f t="shared" si="1"/>
        <v>7005</v>
      </c>
      <c r="F20" s="87">
        <f t="shared" si="1"/>
        <v>0</v>
      </c>
      <c r="G20" s="142">
        <f t="shared" si="1"/>
        <v>406.326</v>
      </c>
      <c r="H20" s="142">
        <f t="shared" si="1"/>
        <v>0</v>
      </c>
      <c r="I20" s="142">
        <f>SUM(I5:I19)</f>
        <v>6782.3</v>
      </c>
      <c r="J20" s="98">
        <f t="shared" si="1"/>
        <v>102016.5</v>
      </c>
      <c r="K20" s="98">
        <f t="shared" si="1"/>
        <v>59561.2</v>
      </c>
      <c r="L20" s="98">
        <f t="shared" si="1"/>
        <v>61438</v>
      </c>
      <c r="M20" s="98">
        <f t="shared" si="1"/>
        <v>18453.75</v>
      </c>
      <c r="N20" s="98">
        <f t="shared" si="1"/>
        <v>0</v>
      </c>
      <c r="O20" s="99">
        <f t="shared" si="1"/>
        <v>2222.59</v>
      </c>
      <c r="P20" s="100">
        <f t="shared" si="1"/>
        <v>2160.965</v>
      </c>
      <c r="Q20" s="101">
        <f t="shared" si="1"/>
        <v>776.55</v>
      </c>
      <c r="R20" s="162">
        <f t="shared" si="1"/>
        <v>210</v>
      </c>
      <c r="S20" s="175">
        <f t="shared" si="1"/>
        <v>4244.3</v>
      </c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70" t="s">
        <v>42</v>
      </c>
      <c r="B21" s="71">
        <v>1328</v>
      </c>
      <c r="C21" s="71"/>
      <c r="D21" s="72"/>
      <c r="E21" s="72"/>
      <c r="F21" s="72"/>
      <c r="G21" s="73"/>
      <c r="H21" s="76"/>
      <c r="I21" s="149"/>
      <c r="J21" s="75"/>
      <c r="K21" s="74"/>
      <c r="L21" s="74"/>
      <c r="M21" s="75"/>
      <c r="N21" s="74"/>
      <c r="O21" s="75"/>
      <c r="P21" s="76"/>
      <c r="Q21" s="75"/>
      <c r="R21" s="167"/>
      <c r="S21" s="176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9" t="s">
        <v>90</v>
      </c>
      <c r="B22" s="22">
        <f>B21+1</f>
        <v>1329</v>
      </c>
      <c r="C22" s="138"/>
      <c r="D22" s="11"/>
      <c r="E22" s="11"/>
      <c r="F22" s="11">
        <v>858</v>
      </c>
      <c r="G22" s="23"/>
      <c r="H22" s="26"/>
      <c r="I22" s="151"/>
      <c r="J22" s="25"/>
      <c r="K22" s="24"/>
      <c r="L22" s="24"/>
      <c r="M22" s="25"/>
      <c r="N22" s="24"/>
      <c r="O22" s="25"/>
      <c r="P22" s="26"/>
      <c r="Q22" s="25"/>
      <c r="R22" s="163"/>
      <c r="S22" s="177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9" t="s">
        <v>79</v>
      </c>
      <c r="B23" s="22">
        <f aca="true" t="shared" si="2" ref="B23:B32">B22+1</f>
        <v>1330</v>
      </c>
      <c r="C23" s="139"/>
      <c r="D23" s="28">
        <v>-1295</v>
      </c>
      <c r="E23" s="28"/>
      <c r="F23" s="28"/>
      <c r="G23" s="29"/>
      <c r="H23" s="32"/>
      <c r="I23" s="152">
        <v>1295</v>
      </c>
      <c r="J23" s="31"/>
      <c r="K23" s="30"/>
      <c r="L23" s="30"/>
      <c r="M23" s="31"/>
      <c r="N23" s="30"/>
      <c r="O23" s="31"/>
      <c r="P23" s="32"/>
      <c r="Q23" s="31"/>
      <c r="R23" s="161"/>
      <c r="S23" s="17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80</v>
      </c>
      <c r="B24" s="22">
        <f t="shared" si="2"/>
        <v>1331</v>
      </c>
      <c r="C24" s="139"/>
      <c r="D24" s="28"/>
      <c r="E24" s="28">
        <v>-7005</v>
      </c>
      <c r="F24" s="11"/>
      <c r="G24" s="29"/>
      <c r="H24" s="32"/>
      <c r="I24" s="152"/>
      <c r="J24" s="31">
        <v>7005</v>
      </c>
      <c r="K24" s="30"/>
      <c r="L24" s="30"/>
      <c r="M24" s="31"/>
      <c r="N24" s="30"/>
      <c r="O24" s="31"/>
      <c r="P24" s="32"/>
      <c r="Q24" s="31"/>
      <c r="R24" s="161"/>
      <c r="S24" s="17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81</v>
      </c>
      <c r="B25" s="22">
        <f t="shared" si="2"/>
        <v>1332</v>
      </c>
      <c r="C25" s="139"/>
      <c r="D25" s="28"/>
      <c r="E25" s="28"/>
      <c r="F25" s="28">
        <v>-858</v>
      </c>
      <c r="G25" s="29"/>
      <c r="H25" s="32"/>
      <c r="I25" s="152"/>
      <c r="J25" s="31"/>
      <c r="K25" s="30">
        <v>858</v>
      </c>
      <c r="L25" s="30"/>
      <c r="M25" s="31"/>
      <c r="N25" s="30"/>
      <c r="O25" s="31"/>
      <c r="P25" s="32"/>
      <c r="Q25" s="31"/>
      <c r="R25" s="161"/>
      <c r="S25" s="17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89</v>
      </c>
      <c r="B26" s="22">
        <f t="shared" si="2"/>
        <v>1333</v>
      </c>
      <c r="C26" s="139"/>
      <c r="D26" s="28"/>
      <c r="E26" s="28"/>
      <c r="F26" s="28"/>
      <c r="G26" s="29">
        <v>-350</v>
      </c>
      <c r="H26" s="32"/>
      <c r="I26" s="152"/>
      <c r="J26" s="31"/>
      <c r="K26" s="30"/>
      <c r="L26" s="30"/>
      <c r="M26" s="31"/>
      <c r="N26" s="30"/>
      <c r="O26" s="31"/>
      <c r="P26" s="32">
        <v>350</v>
      </c>
      <c r="Q26" s="31"/>
      <c r="R26" s="161"/>
      <c r="S26" s="17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/>
      <c r="B27" s="22">
        <f t="shared" si="2"/>
        <v>1334</v>
      </c>
      <c r="C27" s="139"/>
      <c r="D27" s="28"/>
      <c r="E27" s="28"/>
      <c r="F27" s="28"/>
      <c r="G27" s="29"/>
      <c r="H27" s="32"/>
      <c r="I27" s="152"/>
      <c r="J27" s="31"/>
      <c r="K27" s="30"/>
      <c r="L27" s="30"/>
      <c r="M27" s="31"/>
      <c r="N27" s="30"/>
      <c r="O27" s="31"/>
      <c r="P27" s="32"/>
      <c r="Q27" s="31"/>
      <c r="R27" s="161"/>
      <c r="S27" s="17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/>
      <c r="B28" s="22">
        <f t="shared" si="2"/>
        <v>1335</v>
      </c>
      <c r="C28" s="139"/>
      <c r="D28" s="28"/>
      <c r="E28" s="28"/>
      <c r="F28" s="28"/>
      <c r="G28" s="29"/>
      <c r="H28" s="32"/>
      <c r="I28" s="152"/>
      <c r="J28" s="31"/>
      <c r="K28" s="30"/>
      <c r="L28" s="30"/>
      <c r="M28" s="31"/>
      <c r="N28" s="30"/>
      <c r="O28" s="31"/>
      <c r="P28" s="32"/>
      <c r="Q28" s="31"/>
      <c r="R28" s="161"/>
      <c r="S28" s="17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/>
      <c r="B29" s="22">
        <f t="shared" si="2"/>
        <v>1336</v>
      </c>
      <c r="C29" s="139"/>
      <c r="D29" s="28"/>
      <c r="E29" s="28"/>
      <c r="F29" s="28"/>
      <c r="G29" s="29"/>
      <c r="H29" s="32"/>
      <c r="I29" s="152"/>
      <c r="J29" s="31"/>
      <c r="K29" s="30"/>
      <c r="L29" s="30"/>
      <c r="M29" s="31"/>
      <c r="N29" s="30"/>
      <c r="O29" s="31"/>
      <c r="P29" s="32"/>
      <c r="Q29" s="31"/>
      <c r="R29" s="161"/>
      <c r="S29" s="17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/>
      <c r="B30" s="22">
        <f t="shared" si="2"/>
        <v>1337</v>
      </c>
      <c r="C30" s="139"/>
      <c r="D30" s="28"/>
      <c r="E30" s="28"/>
      <c r="F30" s="28"/>
      <c r="G30" s="29"/>
      <c r="H30" s="32"/>
      <c r="I30" s="152"/>
      <c r="J30" s="31"/>
      <c r="K30" s="30"/>
      <c r="L30" s="30"/>
      <c r="M30" s="31"/>
      <c r="N30" s="30"/>
      <c r="O30" s="31"/>
      <c r="P30" s="32"/>
      <c r="Q30" s="31"/>
      <c r="R30" s="161"/>
      <c r="S30" s="17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/>
      <c r="B31" s="22">
        <f t="shared" si="2"/>
        <v>1338</v>
      </c>
      <c r="C31" s="139"/>
      <c r="D31" s="28"/>
      <c r="E31" s="28"/>
      <c r="F31" s="28"/>
      <c r="G31" s="29"/>
      <c r="H31" s="32"/>
      <c r="I31" s="152"/>
      <c r="J31" s="31"/>
      <c r="K31" s="30"/>
      <c r="L31" s="30"/>
      <c r="M31" s="31"/>
      <c r="N31" s="30"/>
      <c r="O31" s="31"/>
      <c r="P31" s="32"/>
      <c r="Q31" s="31"/>
      <c r="R31" s="161"/>
      <c r="S31" s="17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9"/>
      <c r="B32" s="22">
        <f t="shared" si="2"/>
        <v>1339</v>
      </c>
      <c r="C32" s="139"/>
      <c r="D32" s="28"/>
      <c r="E32" s="28"/>
      <c r="F32" s="28"/>
      <c r="G32" s="29"/>
      <c r="H32" s="32"/>
      <c r="I32" s="152"/>
      <c r="J32" s="31"/>
      <c r="K32" s="30"/>
      <c r="L32" s="30"/>
      <c r="M32" s="31"/>
      <c r="N32" s="30"/>
      <c r="O32" s="31"/>
      <c r="P32" s="32"/>
      <c r="Q32" s="31"/>
      <c r="R32" s="161"/>
      <c r="S32" s="17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.75" thickBot="1">
      <c r="A33" s="208" t="s">
        <v>43</v>
      </c>
      <c r="B33" s="209"/>
      <c r="C33" s="140">
        <f aca="true" t="shared" si="3" ref="C33:S33">SUM(C21:C32)</f>
        <v>0</v>
      </c>
      <c r="D33" s="67">
        <f t="shared" si="3"/>
        <v>-1295</v>
      </c>
      <c r="E33" s="67">
        <f t="shared" si="3"/>
        <v>-7005</v>
      </c>
      <c r="F33" s="67">
        <f t="shared" si="3"/>
        <v>0</v>
      </c>
      <c r="G33" s="69">
        <f t="shared" si="3"/>
        <v>-350</v>
      </c>
      <c r="H33" s="69">
        <f t="shared" si="3"/>
        <v>0</v>
      </c>
      <c r="I33" s="147">
        <f t="shared" si="3"/>
        <v>1295</v>
      </c>
      <c r="J33" s="67">
        <f t="shared" si="3"/>
        <v>7005</v>
      </c>
      <c r="K33" s="67">
        <f t="shared" si="3"/>
        <v>858</v>
      </c>
      <c r="L33" s="68">
        <f t="shared" si="3"/>
        <v>0</v>
      </c>
      <c r="M33" s="67">
        <f t="shared" si="3"/>
        <v>0</v>
      </c>
      <c r="N33" s="67">
        <f t="shared" si="3"/>
        <v>0</v>
      </c>
      <c r="O33" s="67">
        <f t="shared" si="3"/>
        <v>0</v>
      </c>
      <c r="P33" s="67">
        <f t="shared" si="3"/>
        <v>350</v>
      </c>
      <c r="Q33" s="69">
        <f t="shared" si="3"/>
        <v>0</v>
      </c>
      <c r="R33" s="164">
        <f t="shared" si="3"/>
        <v>0</v>
      </c>
      <c r="S33" s="178">
        <f t="shared" si="3"/>
        <v>0</v>
      </c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.75" thickBot="1">
      <c r="A34" s="33" t="s">
        <v>27</v>
      </c>
      <c r="B34" s="34">
        <v>1088</v>
      </c>
      <c r="C34" s="35"/>
      <c r="D34" s="36"/>
      <c r="E34" s="37"/>
      <c r="F34" s="38"/>
      <c r="G34" s="143"/>
      <c r="H34" s="39"/>
      <c r="I34" s="40"/>
      <c r="J34" s="41"/>
      <c r="K34" s="41"/>
      <c r="L34" s="41"/>
      <c r="M34" s="41"/>
      <c r="N34" s="41"/>
      <c r="O34" s="40"/>
      <c r="P34" s="39"/>
      <c r="Q34" s="54"/>
      <c r="R34" s="165"/>
      <c r="S34" s="179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9" t="s">
        <v>93</v>
      </c>
      <c r="B35" s="42">
        <f aca="true" t="shared" si="4" ref="B35:B50">B34+1</f>
        <v>1089</v>
      </c>
      <c r="C35" s="10">
        <v>30</v>
      </c>
      <c r="D35" s="43"/>
      <c r="E35" s="44"/>
      <c r="F35" s="45"/>
      <c r="G35" s="144"/>
      <c r="H35" s="12"/>
      <c r="I35" s="13"/>
      <c r="J35" s="14"/>
      <c r="K35" s="14"/>
      <c r="L35" s="14"/>
      <c r="M35" s="14"/>
      <c r="N35" s="14"/>
      <c r="O35" s="13"/>
      <c r="P35" s="12"/>
      <c r="Q35" s="52"/>
      <c r="R35" s="163"/>
      <c r="S35" s="177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9"/>
      <c r="B36" s="46">
        <f t="shared" si="4"/>
        <v>1090</v>
      </c>
      <c r="C36" s="27"/>
      <c r="D36" s="15"/>
      <c r="E36" s="16"/>
      <c r="F36" s="17"/>
      <c r="G36" s="145"/>
      <c r="H36" s="18"/>
      <c r="I36" s="19"/>
      <c r="J36" s="20"/>
      <c r="K36" s="20"/>
      <c r="L36" s="20"/>
      <c r="M36" s="20"/>
      <c r="N36" s="20"/>
      <c r="O36" s="19"/>
      <c r="P36" s="18"/>
      <c r="Q36" s="53"/>
      <c r="R36" s="161"/>
      <c r="S36" s="17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9"/>
      <c r="B37" s="46">
        <f t="shared" si="4"/>
        <v>1091</v>
      </c>
      <c r="C37" s="10"/>
      <c r="D37" s="15"/>
      <c r="E37" s="16"/>
      <c r="F37" s="17"/>
      <c r="G37" s="145"/>
      <c r="H37" s="18"/>
      <c r="I37" s="20"/>
      <c r="J37" s="20"/>
      <c r="K37" s="20"/>
      <c r="L37" s="20"/>
      <c r="M37" s="20"/>
      <c r="N37" s="20"/>
      <c r="O37" s="19"/>
      <c r="P37" s="18"/>
      <c r="Q37" s="53"/>
      <c r="R37" s="161"/>
      <c r="S37" s="17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9"/>
      <c r="B38" s="46">
        <f t="shared" si="4"/>
        <v>1092</v>
      </c>
      <c r="C38" s="10"/>
      <c r="D38" s="15"/>
      <c r="E38" s="16"/>
      <c r="F38" s="17"/>
      <c r="G38" s="145"/>
      <c r="H38" s="18"/>
      <c r="I38" s="19"/>
      <c r="J38" s="20"/>
      <c r="K38" s="20"/>
      <c r="L38" s="20"/>
      <c r="M38" s="20"/>
      <c r="N38" s="20"/>
      <c r="O38" s="19"/>
      <c r="P38" s="18"/>
      <c r="Q38" s="53"/>
      <c r="R38" s="161"/>
      <c r="S38" s="17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9"/>
      <c r="B39" s="46">
        <f t="shared" si="4"/>
        <v>1093</v>
      </c>
      <c r="C39" s="27"/>
      <c r="D39" s="15"/>
      <c r="E39" s="16"/>
      <c r="F39" s="17"/>
      <c r="G39" s="145"/>
      <c r="H39" s="18"/>
      <c r="I39" s="19"/>
      <c r="J39" s="20"/>
      <c r="K39" s="20"/>
      <c r="L39" s="20"/>
      <c r="M39" s="20"/>
      <c r="N39" s="20"/>
      <c r="O39" s="19"/>
      <c r="P39" s="18"/>
      <c r="Q39" s="53"/>
      <c r="R39" s="161"/>
      <c r="S39" s="17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9"/>
      <c r="B40" s="46">
        <f t="shared" si="4"/>
        <v>1094</v>
      </c>
      <c r="C40" s="27"/>
      <c r="D40" s="15"/>
      <c r="E40" s="16"/>
      <c r="F40" s="17"/>
      <c r="G40" s="145"/>
      <c r="H40" s="18"/>
      <c r="I40" s="19"/>
      <c r="J40" s="20"/>
      <c r="K40" s="20"/>
      <c r="L40" s="20"/>
      <c r="M40" s="20"/>
      <c r="N40" s="20"/>
      <c r="O40" s="19"/>
      <c r="P40" s="18"/>
      <c r="Q40" s="53"/>
      <c r="R40" s="161"/>
      <c r="S40" s="17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8"/>
      <c r="B41" s="46">
        <f t="shared" si="4"/>
        <v>1095</v>
      </c>
      <c r="C41" s="27"/>
      <c r="D41" s="15"/>
      <c r="E41" s="16"/>
      <c r="F41" s="17"/>
      <c r="G41" s="145"/>
      <c r="H41" s="18"/>
      <c r="I41" s="19"/>
      <c r="J41" s="20"/>
      <c r="K41" s="20"/>
      <c r="L41" s="20"/>
      <c r="M41" s="20"/>
      <c r="N41" s="20"/>
      <c r="O41" s="19"/>
      <c r="P41" s="18"/>
      <c r="Q41" s="53"/>
      <c r="R41" s="161"/>
      <c r="S41" s="17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8"/>
      <c r="B42" s="46">
        <f t="shared" si="4"/>
        <v>1096</v>
      </c>
      <c r="C42" s="27"/>
      <c r="D42" s="15"/>
      <c r="E42" s="16"/>
      <c r="F42" s="17"/>
      <c r="G42" s="145"/>
      <c r="H42" s="18"/>
      <c r="I42" s="19"/>
      <c r="J42" s="20"/>
      <c r="K42" s="20"/>
      <c r="L42" s="20"/>
      <c r="M42" s="20"/>
      <c r="N42" s="20"/>
      <c r="O42" s="19"/>
      <c r="P42" s="18"/>
      <c r="Q42" s="53"/>
      <c r="R42" s="161"/>
      <c r="S42" s="17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8"/>
      <c r="B43" s="46">
        <f t="shared" si="4"/>
        <v>1097</v>
      </c>
      <c r="C43" s="27"/>
      <c r="D43" s="15"/>
      <c r="E43" s="16"/>
      <c r="F43" s="17"/>
      <c r="G43" s="145"/>
      <c r="H43" s="18"/>
      <c r="I43" s="19"/>
      <c r="J43" s="20"/>
      <c r="K43" s="20"/>
      <c r="L43" s="20"/>
      <c r="M43" s="20"/>
      <c r="N43" s="20"/>
      <c r="O43" s="19"/>
      <c r="P43" s="18"/>
      <c r="Q43" s="53"/>
      <c r="R43" s="161"/>
      <c r="S43" s="17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/>
      <c r="B44" s="46">
        <f t="shared" si="4"/>
        <v>1098</v>
      </c>
      <c r="C44" s="27"/>
      <c r="D44" s="15"/>
      <c r="E44" s="16"/>
      <c r="F44" s="17"/>
      <c r="G44" s="145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161"/>
      <c r="S44" s="17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8"/>
      <c r="B45" s="46">
        <f t="shared" si="4"/>
        <v>1099</v>
      </c>
      <c r="C45" s="27"/>
      <c r="D45" s="15"/>
      <c r="E45" s="16"/>
      <c r="F45" s="17"/>
      <c r="G45" s="145"/>
      <c r="H45" s="18"/>
      <c r="I45" s="19"/>
      <c r="J45" s="20"/>
      <c r="K45" s="20"/>
      <c r="L45" s="20"/>
      <c r="M45" s="20"/>
      <c r="N45" s="20"/>
      <c r="O45" s="19"/>
      <c r="P45" s="18"/>
      <c r="Q45" s="53"/>
      <c r="R45" s="161"/>
      <c r="S45" s="17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8"/>
      <c r="B46" s="46">
        <f t="shared" si="4"/>
        <v>1100</v>
      </c>
      <c r="C46" s="27"/>
      <c r="D46" s="15"/>
      <c r="E46" s="16"/>
      <c r="F46" s="17"/>
      <c r="G46" s="145"/>
      <c r="H46" s="18"/>
      <c r="I46" s="19"/>
      <c r="J46" s="20"/>
      <c r="K46" s="20"/>
      <c r="L46" s="20"/>
      <c r="M46" s="20"/>
      <c r="N46" s="20"/>
      <c r="O46" s="19"/>
      <c r="P46" s="18"/>
      <c r="Q46" s="53"/>
      <c r="R46" s="161"/>
      <c r="S46" s="17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8"/>
      <c r="B47" s="46">
        <f t="shared" si="4"/>
        <v>1101</v>
      </c>
      <c r="C47" s="27"/>
      <c r="D47" s="15"/>
      <c r="E47" s="16"/>
      <c r="F47" s="17"/>
      <c r="G47" s="145"/>
      <c r="H47" s="18"/>
      <c r="I47" s="19"/>
      <c r="J47" s="20"/>
      <c r="K47" s="20"/>
      <c r="L47" s="20"/>
      <c r="M47" s="20"/>
      <c r="N47" s="20"/>
      <c r="O47" s="19"/>
      <c r="P47" s="18"/>
      <c r="Q47" s="53"/>
      <c r="R47" s="161"/>
      <c r="S47" s="17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8"/>
      <c r="B48" s="46">
        <f t="shared" si="4"/>
        <v>1102</v>
      </c>
      <c r="C48" s="27"/>
      <c r="D48" s="15"/>
      <c r="E48" s="16"/>
      <c r="F48" s="17"/>
      <c r="G48" s="145"/>
      <c r="H48" s="18"/>
      <c r="I48" s="19"/>
      <c r="J48" s="20"/>
      <c r="K48" s="20"/>
      <c r="L48" s="20"/>
      <c r="M48" s="20"/>
      <c r="N48" s="20"/>
      <c r="O48" s="19"/>
      <c r="P48" s="18"/>
      <c r="Q48" s="53"/>
      <c r="R48" s="161"/>
      <c r="S48" s="17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8"/>
      <c r="B49" s="46">
        <f t="shared" si="4"/>
        <v>1103</v>
      </c>
      <c r="C49" s="27"/>
      <c r="D49" s="15"/>
      <c r="E49" s="16"/>
      <c r="F49" s="17"/>
      <c r="G49" s="145"/>
      <c r="H49" s="18"/>
      <c r="I49" s="19"/>
      <c r="J49" s="20"/>
      <c r="K49" s="20"/>
      <c r="L49" s="20"/>
      <c r="M49" s="20"/>
      <c r="N49" s="20"/>
      <c r="O49" s="19"/>
      <c r="P49" s="18"/>
      <c r="Q49" s="53"/>
      <c r="R49" s="161"/>
      <c r="S49" s="17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.75" thickBot="1">
      <c r="A50" s="8"/>
      <c r="B50" s="46">
        <f t="shared" si="4"/>
        <v>1104</v>
      </c>
      <c r="C50" s="27"/>
      <c r="D50" s="15"/>
      <c r="E50" s="16"/>
      <c r="F50" s="17"/>
      <c r="G50" s="145"/>
      <c r="H50" s="18"/>
      <c r="I50" s="19"/>
      <c r="J50" s="20"/>
      <c r="K50" s="20"/>
      <c r="L50" s="20"/>
      <c r="M50" s="20"/>
      <c r="N50" s="20"/>
      <c r="O50" s="19"/>
      <c r="P50" s="18"/>
      <c r="Q50" s="53"/>
      <c r="R50" s="166"/>
      <c r="S50" s="174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19" ht="15.75" thickBot="1">
      <c r="A51" s="198" t="s">
        <v>30</v>
      </c>
      <c r="B51" s="199"/>
      <c r="C51" s="47">
        <f aca="true" t="shared" si="5" ref="C51:S51">SUM(C34:C50)</f>
        <v>30</v>
      </c>
      <c r="D51" s="47">
        <f t="shared" si="5"/>
        <v>0</v>
      </c>
      <c r="E51" s="47">
        <f t="shared" si="5"/>
        <v>0</v>
      </c>
      <c r="F51" s="47">
        <f t="shared" si="5"/>
        <v>0</v>
      </c>
      <c r="G51" s="55">
        <f t="shared" si="5"/>
        <v>0</v>
      </c>
      <c r="H51" s="55">
        <f t="shared" si="5"/>
        <v>0</v>
      </c>
      <c r="I51" s="148">
        <f t="shared" si="5"/>
        <v>0</v>
      </c>
      <c r="J51" s="47">
        <f t="shared" si="5"/>
        <v>0</v>
      </c>
      <c r="K51" s="47">
        <f t="shared" si="5"/>
        <v>0</v>
      </c>
      <c r="L51" s="48">
        <f t="shared" si="5"/>
        <v>0</v>
      </c>
      <c r="M51" s="47">
        <f t="shared" si="5"/>
        <v>0</v>
      </c>
      <c r="N51" s="47">
        <f t="shared" si="5"/>
        <v>0</v>
      </c>
      <c r="O51" s="47">
        <f t="shared" si="5"/>
        <v>0</v>
      </c>
      <c r="P51" s="47">
        <f t="shared" si="5"/>
        <v>0</v>
      </c>
      <c r="Q51" s="55">
        <f t="shared" si="5"/>
        <v>0</v>
      </c>
      <c r="R51" s="168">
        <f t="shared" si="5"/>
        <v>0</v>
      </c>
      <c r="S51" s="180">
        <f t="shared" si="5"/>
        <v>0</v>
      </c>
    </row>
    <row r="52" spans="1:19" ht="15.75" thickBot="1">
      <c r="A52" s="202" t="s">
        <v>31</v>
      </c>
      <c r="B52" s="203"/>
      <c r="C52" s="72">
        <f aca="true" t="shared" si="6" ref="C52:S52">C20+C33-C51</f>
        <v>2334</v>
      </c>
      <c r="D52" s="72">
        <f t="shared" si="6"/>
        <v>0</v>
      </c>
      <c r="E52" s="72">
        <f t="shared" si="6"/>
        <v>0</v>
      </c>
      <c r="F52" s="72">
        <f t="shared" si="6"/>
        <v>0</v>
      </c>
      <c r="G52" s="146">
        <f t="shared" si="6"/>
        <v>56.32600000000002</v>
      </c>
      <c r="H52" s="74">
        <f t="shared" si="6"/>
        <v>0</v>
      </c>
      <c r="I52" s="149">
        <f t="shared" si="6"/>
        <v>8077.3</v>
      </c>
      <c r="J52" s="74">
        <f t="shared" si="6"/>
        <v>109021.5</v>
      </c>
      <c r="K52" s="74">
        <f t="shared" si="6"/>
        <v>60419.2</v>
      </c>
      <c r="L52" s="74">
        <f t="shared" si="6"/>
        <v>61438</v>
      </c>
      <c r="M52" s="74">
        <f t="shared" si="6"/>
        <v>18453.75</v>
      </c>
      <c r="N52" s="74">
        <f t="shared" si="6"/>
        <v>0</v>
      </c>
      <c r="O52" s="74">
        <f t="shared" si="6"/>
        <v>2222.59</v>
      </c>
      <c r="P52" s="76">
        <f t="shared" si="6"/>
        <v>2510.965</v>
      </c>
      <c r="Q52" s="77">
        <f t="shared" si="6"/>
        <v>776.55</v>
      </c>
      <c r="R52" s="169">
        <f t="shared" si="6"/>
        <v>210</v>
      </c>
      <c r="S52" s="77">
        <f t="shared" si="6"/>
        <v>4244.3</v>
      </c>
    </row>
    <row r="53" ht="12.75"/>
    <row r="54" ht="12.75"/>
    <row r="55" spans="1:17" ht="24.75">
      <c r="A55" s="4"/>
      <c r="O55" s="197" t="s">
        <v>34</v>
      </c>
      <c r="P55" s="197"/>
      <c r="Q55" s="197"/>
    </row>
    <row r="56" spans="1:17" ht="24.75">
      <c r="A56" s="4" t="s">
        <v>36</v>
      </c>
      <c r="O56" s="197" t="s">
        <v>33</v>
      </c>
      <c r="P56" s="197"/>
      <c r="Q56" s="197"/>
    </row>
    <row r="57" ht="12.75"/>
    <row r="58" ht="12.75">
      <c r="B58" s="136"/>
    </row>
    <row r="59" ht="12.75"/>
    <row r="228" ht="13.5">
      <c r="D228" s="7" t="s">
        <v>3</v>
      </c>
    </row>
  </sheetData>
  <sheetProtection/>
  <mergeCells count="15">
    <mergeCell ref="G3:G4"/>
    <mergeCell ref="O55:Q55"/>
    <mergeCell ref="H3:H4"/>
    <mergeCell ref="B2:H2"/>
    <mergeCell ref="I2:S2"/>
    <mergeCell ref="B1:H1"/>
    <mergeCell ref="O56:Q56"/>
    <mergeCell ref="A51:B51"/>
    <mergeCell ref="A20:B20"/>
    <mergeCell ref="A52:B52"/>
    <mergeCell ref="I3:O3"/>
    <mergeCell ref="D3:F3"/>
    <mergeCell ref="A33:B33"/>
    <mergeCell ref="C3:C4"/>
    <mergeCell ref="B3:B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42187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85" t="s">
        <v>65</v>
      </c>
      <c r="B1" s="185" t="s">
        <v>39</v>
      </c>
      <c r="C1" s="186" t="s">
        <v>17</v>
      </c>
      <c r="E1" s="78" t="s">
        <v>69</v>
      </c>
      <c r="F1" s="157" t="s">
        <v>1</v>
      </c>
      <c r="G1" s="79" t="s">
        <v>71</v>
      </c>
      <c r="H1" s="79" t="s">
        <v>4</v>
      </c>
      <c r="I1" s="79" t="s">
        <v>0</v>
      </c>
      <c r="J1" s="80" t="s">
        <v>15</v>
      </c>
    </row>
    <row r="2" spans="1:10" ht="18.75">
      <c r="A2" s="187">
        <f>'التقرير اليومي'!D52</f>
        <v>0</v>
      </c>
      <c r="B2" s="188" t="s">
        <v>51</v>
      </c>
      <c r="C2" s="189">
        <v>101001</v>
      </c>
      <c r="E2" s="83"/>
      <c r="F2" s="83"/>
      <c r="G2" s="154"/>
      <c r="H2" s="83"/>
      <c r="I2" s="81"/>
      <c r="J2" s="81"/>
    </row>
    <row r="3" spans="1:10" ht="18.75">
      <c r="A3" s="190">
        <f>'التقرير اليومي'!G52</f>
        <v>56.32600000000002</v>
      </c>
      <c r="B3" s="188" t="s">
        <v>50</v>
      </c>
      <c r="C3" s="189">
        <v>101002</v>
      </c>
      <c r="E3" s="83"/>
      <c r="F3" s="83"/>
      <c r="G3" s="154"/>
      <c r="H3" s="83">
        <v>150</v>
      </c>
      <c r="I3" s="81" t="s">
        <v>72</v>
      </c>
      <c r="J3" s="81" t="s">
        <v>16</v>
      </c>
    </row>
    <row r="4" spans="1:10" ht="18.75">
      <c r="A4" s="190">
        <f>'التقرير اليومي'!H52</f>
        <v>0</v>
      </c>
      <c r="B4" s="188" t="s">
        <v>83</v>
      </c>
      <c r="C4" s="189">
        <v>101003</v>
      </c>
      <c r="E4" s="83"/>
      <c r="F4" s="83"/>
      <c r="G4" s="154"/>
      <c r="H4" s="83"/>
      <c r="I4" s="81"/>
      <c r="J4" s="81"/>
    </row>
    <row r="5" spans="1:10" ht="18.75">
      <c r="A5" s="187">
        <f>'التقرير اليومي'!C52</f>
        <v>2334</v>
      </c>
      <c r="B5" s="188" t="s">
        <v>40</v>
      </c>
      <c r="C5" s="189">
        <v>101005</v>
      </c>
      <c r="E5" s="83"/>
      <c r="F5" s="83"/>
      <c r="G5" s="154"/>
      <c r="H5" s="83"/>
      <c r="I5" s="81"/>
      <c r="J5" s="81"/>
    </row>
    <row r="6" spans="1:10" ht="18.75">
      <c r="A6" s="187">
        <f>'التقرير اليومي'!E52</f>
        <v>0</v>
      </c>
      <c r="B6" s="188" t="s">
        <v>52</v>
      </c>
      <c r="C6" s="189">
        <v>101009</v>
      </c>
      <c r="E6" s="83"/>
      <c r="F6" s="83"/>
      <c r="G6" s="154"/>
      <c r="H6" s="83"/>
      <c r="I6" s="81"/>
      <c r="J6" s="81"/>
    </row>
    <row r="7" spans="1:10" ht="18.75">
      <c r="A7" s="187"/>
      <c r="B7" s="188" t="s">
        <v>53</v>
      </c>
      <c r="C7" s="189">
        <v>101010</v>
      </c>
      <c r="D7" s="2"/>
      <c r="E7" s="83"/>
      <c r="F7" s="83"/>
      <c r="G7" s="154"/>
      <c r="H7" s="83"/>
      <c r="I7" s="81"/>
      <c r="J7" s="81"/>
    </row>
    <row r="8" spans="1:10" ht="18.75">
      <c r="A8" s="187">
        <f>'التقرير اليومي'!F52</f>
        <v>0</v>
      </c>
      <c r="B8" s="188" t="s">
        <v>54</v>
      </c>
      <c r="C8" s="189">
        <v>101011</v>
      </c>
      <c r="D8" s="2"/>
      <c r="E8" s="83"/>
      <c r="F8" s="83"/>
      <c r="G8" s="154"/>
      <c r="H8" s="83"/>
      <c r="I8" s="81"/>
      <c r="J8" s="81"/>
    </row>
    <row r="9" spans="1:10" ht="18.75">
      <c r="A9" s="190">
        <f>'التقرير اليومي'!I52</f>
        <v>8077.3</v>
      </c>
      <c r="B9" s="188" t="s">
        <v>55</v>
      </c>
      <c r="C9" s="189">
        <v>102001</v>
      </c>
      <c r="D9" s="2"/>
      <c r="E9" s="83"/>
      <c r="F9" s="83"/>
      <c r="G9" s="154"/>
      <c r="H9" s="83"/>
      <c r="I9" s="81"/>
      <c r="J9" s="81"/>
    </row>
    <row r="10" spans="1:10" ht="18.75">
      <c r="A10" s="190">
        <f>'التقرير اليومي'!P52</f>
        <v>2510.965</v>
      </c>
      <c r="B10" s="188" t="s">
        <v>56</v>
      </c>
      <c r="C10" s="189">
        <v>102002</v>
      </c>
      <c r="D10" s="2"/>
      <c r="E10" s="82"/>
      <c r="F10" s="82"/>
      <c r="G10" s="82"/>
      <c r="H10" s="82">
        <f>SUM(H2:H9)</f>
        <v>150</v>
      </c>
      <c r="I10" s="82"/>
      <c r="J10" s="82" t="s">
        <v>13</v>
      </c>
    </row>
    <row r="11" spans="1:9" ht="18.75">
      <c r="A11" s="190">
        <f>'التقرير اليومي'!Q52</f>
        <v>776.55</v>
      </c>
      <c r="B11" s="188" t="s">
        <v>57</v>
      </c>
      <c r="C11" s="189">
        <v>102003</v>
      </c>
      <c r="D11" s="2"/>
      <c r="E11" s="56"/>
      <c r="F11" s="56"/>
      <c r="G11" s="56"/>
      <c r="H11" s="56"/>
      <c r="I11" s="2"/>
    </row>
    <row r="12" spans="1:9" ht="18.75">
      <c r="A12" s="190">
        <f>'التقرير اليومي'!R52</f>
        <v>210</v>
      </c>
      <c r="B12" s="188" t="s">
        <v>58</v>
      </c>
      <c r="C12" s="189">
        <v>102004</v>
      </c>
      <c r="D12" s="2"/>
      <c r="E12" s="56"/>
      <c r="F12" s="56"/>
      <c r="G12" s="56"/>
      <c r="H12" s="56"/>
      <c r="I12" s="2"/>
    </row>
    <row r="13" spans="1:9" ht="18.75">
      <c r="A13" s="190">
        <f>'التقرير اليومي'!K52</f>
        <v>60419.2</v>
      </c>
      <c r="B13" s="188" t="s">
        <v>59</v>
      </c>
      <c r="C13" s="189">
        <v>102023</v>
      </c>
      <c r="D13" s="2"/>
      <c r="E13" s="56"/>
      <c r="F13" s="56"/>
      <c r="G13" s="56"/>
      <c r="H13" s="56"/>
      <c r="I13" s="2"/>
    </row>
    <row r="14" spans="1:9" ht="18.75">
      <c r="A14" s="190">
        <f>'التقرير اليومي'!M52</f>
        <v>18453.75</v>
      </c>
      <c r="B14" s="188" t="s">
        <v>60</v>
      </c>
      <c r="C14" s="189">
        <v>102024</v>
      </c>
      <c r="D14" s="2"/>
      <c r="E14" s="56"/>
      <c r="F14" s="56"/>
      <c r="G14" s="56"/>
      <c r="H14" s="56"/>
      <c r="I14" s="2"/>
    </row>
    <row r="15" spans="1:9" ht="18.75">
      <c r="A15" s="190">
        <f>'التقرير اليومي'!N52</f>
        <v>0</v>
      </c>
      <c r="B15" s="188" t="s">
        <v>61</v>
      </c>
      <c r="C15" s="189">
        <v>102025</v>
      </c>
      <c r="D15" s="2"/>
      <c r="E15" s="56"/>
      <c r="F15" s="56"/>
      <c r="G15" s="56"/>
      <c r="H15" s="56"/>
      <c r="I15" s="2"/>
    </row>
    <row r="16" spans="1:9" ht="18.75">
      <c r="A16" s="190">
        <f>'التقرير اليومي'!O52</f>
        <v>2222.59</v>
      </c>
      <c r="B16" s="188" t="s">
        <v>62</v>
      </c>
      <c r="C16" s="189">
        <v>102026</v>
      </c>
      <c r="D16" s="2"/>
      <c r="E16" s="56"/>
      <c r="F16" s="56"/>
      <c r="G16" s="56"/>
      <c r="H16" s="56"/>
      <c r="I16" s="2"/>
    </row>
    <row r="17" spans="1:9" ht="18.75">
      <c r="A17" s="190">
        <f>'التقرير اليومي'!J52</f>
        <v>109021.5</v>
      </c>
      <c r="B17" s="188" t="s">
        <v>63</v>
      </c>
      <c r="C17" s="189">
        <v>102027</v>
      </c>
      <c r="D17" s="2"/>
      <c r="E17" s="56"/>
      <c r="F17" s="56"/>
      <c r="G17" s="56"/>
      <c r="H17" s="56"/>
      <c r="I17" s="2"/>
    </row>
    <row r="18" spans="1:3" ht="23.25" customHeight="1">
      <c r="A18" s="190">
        <f>'التقرير اليومي'!L52</f>
        <v>61438</v>
      </c>
      <c r="B18" s="188" t="s">
        <v>64</v>
      </c>
      <c r="C18" s="189">
        <v>102028</v>
      </c>
    </row>
    <row r="19" spans="1:3" ht="23.25" customHeight="1">
      <c r="A19" s="190">
        <f>'التقرير اليومي'!S52</f>
        <v>4244.3</v>
      </c>
      <c r="B19" s="191" t="s">
        <v>85</v>
      </c>
      <c r="C19" s="192">
        <v>102029</v>
      </c>
    </row>
    <row r="20" spans="1:3" ht="23.25" customHeight="1">
      <c r="A20" s="193">
        <f>A2+A3*5.5+A5+A6+A7+A8+A9+A10*5.5+A11*4+A12*4.5+A13+A14+A15+A16+A17+A18+A4*4+A19*4.5</f>
        <v>299236.99049999996</v>
      </c>
      <c r="B20" s="194" t="s">
        <v>66</v>
      </c>
      <c r="C20" s="1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6">
      <selection activeCell="F31" sqref="F31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2" t="s">
        <v>10</v>
      </c>
      <c r="B1" s="113" t="s">
        <v>9</v>
      </c>
      <c r="C1" s="114" t="s">
        <v>12</v>
      </c>
      <c r="D1" s="227" t="s">
        <v>10</v>
      </c>
      <c r="E1" s="228"/>
      <c r="F1" s="229"/>
      <c r="G1" s="230" t="s">
        <v>73</v>
      </c>
      <c r="H1" s="231"/>
      <c r="I1" s="232"/>
      <c r="J1" s="233" t="s">
        <v>45</v>
      </c>
      <c r="K1" s="234"/>
      <c r="L1" s="234"/>
      <c r="M1" s="115" t="s">
        <v>5</v>
      </c>
      <c r="N1" s="115" t="s">
        <v>6</v>
      </c>
      <c r="O1" s="115" t="s">
        <v>74</v>
      </c>
    </row>
    <row r="2" spans="1:15" ht="15">
      <c r="A2" s="116"/>
      <c r="B2" s="117">
        <v>7005</v>
      </c>
      <c r="C2" s="135"/>
      <c r="D2" s="118">
        <f>E2*F2</f>
        <v>0</v>
      </c>
      <c r="E2" s="119"/>
      <c r="F2" s="120">
        <v>200</v>
      </c>
      <c r="G2" s="121">
        <f>H2*I2</f>
        <v>4200</v>
      </c>
      <c r="H2" s="119">
        <v>21</v>
      </c>
      <c r="I2" s="122">
        <v>200</v>
      </c>
      <c r="J2" s="123">
        <f>K2*L2</f>
        <v>1400</v>
      </c>
      <c r="K2" s="119">
        <v>7</v>
      </c>
      <c r="L2" s="124">
        <v>200</v>
      </c>
      <c r="M2" s="115">
        <f>N2*O2</f>
        <v>5600</v>
      </c>
      <c r="N2" s="115">
        <f>K2+H2+E2</f>
        <v>28</v>
      </c>
      <c r="O2" s="115">
        <v>200</v>
      </c>
    </row>
    <row r="3" spans="1:15" ht="15">
      <c r="A3" s="116"/>
      <c r="B3" s="117"/>
      <c r="C3" s="135"/>
      <c r="D3" s="118">
        <f aca="true" t="shared" si="0" ref="D3:D9">E3*F3</f>
        <v>0</v>
      </c>
      <c r="E3" s="119"/>
      <c r="F3" s="120">
        <v>100</v>
      </c>
      <c r="G3" s="121">
        <f aca="true" t="shared" si="1" ref="G3:G9">H3*I3</f>
        <v>3100</v>
      </c>
      <c r="H3" s="119">
        <v>31</v>
      </c>
      <c r="I3" s="122">
        <v>100</v>
      </c>
      <c r="J3" s="123">
        <f aca="true" t="shared" si="2" ref="J3:J9">K3*L3</f>
        <v>300</v>
      </c>
      <c r="K3" s="119">
        <v>3</v>
      </c>
      <c r="L3" s="124">
        <v>100</v>
      </c>
      <c r="M3" s="115">
        <f aca="true" t="shared" si="3" ref="M3:M9">N3*O3</f>
        <v>3400</v>
      </c>
      <c r="N3" s="115">
        <f aca="true" t="shared" si="4" ref="N3:N9">K3+H3+E3</f>
        <v>34</v>
      </c>
      <c r="O3" s="115">
        <v>100</v>
      </c>
    </row>
    <row r="4" spans="1:15" ht="15">
      <c r="A4" s="116"/>
      <c r="B4" s="117"/>
      <c r="C4" s="135"/>
      <c r="D4" s="118">
        <f t="shared" si="0"/>
        <v>0</v>
      </c>
      <c r="E4" s="119"/>
      <c r="F4" s="120">
        <v>50</v>
      </c>
      <c r="G4" s="121">
        <f t="shared" si="1"/>
        <v>550</v>
      </c>
      <c r="H4" s="119">
        <v>11</v>
      </c>
      <c r="I4" s="122">
        <v>50</v>
      </c>
      <c r="J4" s="123">
        <f t="shared" si="2"/>
        <v>0</v>
      </c>
      <c r="K4" s="119"/>
      <c r="L4" s="124">
        <v>50</v>
      </c>
      <c r="M4" s="115">
        <f t="shared" si="3"/>
        <v>550</v>
      </c>
      <c r="N4" s="115">
        <f t="shared" si="4"/>
        <v>11</v>
      </c>
      <c r="O4" s="115">
        <v>50</v>
      </c>
    </row>
    <row r="5" spans="1:15" ht="15">
      <c r="A5" s="121">
        <f>SUM(A2:A4)</f>
        <v>0</v>
      </c>
      <c r="B5" s="122">
        <f>SUM(B2:B4)</f>
        <v>7005</v>
      </c>
      <c r="C5" s="135"/>
      <c r="D5" s="118">
        <f t="shared" si="0"/>
        <v>0</v>
      </c>
      <c r="E5" s="119"/>
      <c r="F5" s="120">
        <v>20</v>
      </c>
      <c r="G5" s="121">
        <f t="shared" si="1"/>
        <v>0</v>
      </c>
      <c r="H5" s="119"/>
      <c r="I5" s="122">
        <v>20</v>
      </c>
      <c r="J5" s="123">
        <f t="shared" si="2"/>
        <v>0</v>
      </c>
      <c r="K5" s="119"/>
      <c r="L5" s="124">
        <v>20</v>
      </c>
      <c r="M5" s="115">
        <f t="shared" si="3"/>
        <v>0</v>
      </c>
      <c r="N5" s="115">
        <f t="shared" si="4"/>
        <v>0</v>
      </c>
      <c r="O5" s="115">
        <v>20</v>
      </c>
    </row>
    <row r="6" spans="1:15" ht="15">
      <c r="A6" s="116"/>
      <c r="B6" s="117">
        <v>858</v>
      </c>
      <c r="C6" s="135"/>
      <c r="D6" s="118">
        <f t="shared" si="0"/>
        <v>0</v>
      </c>
      <c r="E6" s="119"/>
      <c r="F6" s="120">
        <v>10</v>
      </c>
      <c r="G6" s="121">
        <f t="shared" si="1"/>
        <v>0</v>
      </c>
      <c r="H6" s="119"/>
      <c r="I6" s="122">
        <v>10</v>
      </c>
      <c r="J6" s="123">
        <f t="shared" si="2"/>
        <v>0</v>
      </c>
      <c r="K6" s="119"/>
      <c r="L6" s="124">
        <v>10</v>
      </c>
      <c r="M6" s="115">
        <f t="shared" si="3"/>
        <v>0</v>
      </c>
      <c r="N6" s="115">
        <f t="shared" si="4"/>
        <v>0</v>
      </c>
      <c r="O6" s="115">
        <v>10</v>
      </c>
    </row>
    <row r="7" spans="1:15" ht="15">
      <c r="A7" s="116"/>
      <c r="B7" s="117"/>
      <c r="C7" s="135"/>
      <c r="D7" s="118">
        <f t="shared" si="0"/>
        <v>0</v>
      </c>
      <c r="E7" s="119"/>
      <c r="F7" s="120">
        <v>5</v>
      </c>
      <c r="G7" s="121">
        <f t="shared" si="1"/>
        <v>0</v>
      </c>
      <c r="H7" s="119"/>
      <c r="I7" s="122">
        <v>5</v>
      </c>
      <c r="J7" s="123">
        <f t="shared" si="2"/>
        <v>0</v>
      </c>
      <c r="K7" s="119"/>
      <c r="L7" s="124">
        <v>5</v>
      </c>
      <c r="M7" s="115">
        <f t="shared" si="3"/>
        <v>0</v>
      </c>
      <c r="N7" s="115">
        <f t="shared" si="4"/>
        <v>0</v>
      </c>
      <c r="O7" s="115">
        <v>5</v>
      </c>
    </row>
    <row r="8" spans="1:15" ht="15">
      <c r="A8" s="116"/>
      <c r="B8" s="117"/>
      <c r="C8" s="135"/>
      <c r="D8" s="118">
        <f t="shared" si="0"/>
        <v>0</v>
      </c>
      <c r="E8" s="119"/>
      <c r="F8" s="120">
        <v>2</v>
      </c>
      <c r="G8" s="121">
        <f t="shared" si="1"/>
        <v>0</v>
      </c>
      <c r="H8" s="119"/>
      <c r="I8" s="122">
        <v>2</v>
      </c>
      <c r="J8" s="123">
        <f t="shared" si="2"/>
        <v>0</v>
      </c>
      <c r="K8" s="119"/>
      <c r="L8" s="124">
        <v>2</v>
      </c>
      <c r="M8" s="115">
        <f t="shared" si="3"/>
        <v>0</v>
      </c>
      <c r="N8" s="115">
        <f t="shared" si="4"/>
        <v>0</v>
      </c>
      <c r="O8" s="115">
        <v>2</v>
      </c>
    </row>
    <row r="9" spans="1:15" ht="15">
      <c r="A9" s="116"/>
      <c r="B9" s="117"/>
      <c r="C9" s="135"/>
      <c r="D9" s="118">
        <f t="shared" si="0"/>
        <v>0</v>
      </c>
      <c r="E9" s="119"/>
      <c r="F9" s="120">
        <v>1</v>
      </c>
      <c r="G9" s="121">
        <f t="shared" si="1"/>
        <v>0</v>
      </c>
      <c r="H9" s="119"/>
      <c r="I9" s="122">
        <v>1</v>
      </c>
      <c r="J9" s="123">
        <f t="shared" si="2"/>
        <v>8</v>
      </c>
      <c r="K9" s="119">
        <v>8</v>
      </c>
      <c r="L9" s="124">
        <v>1</v>
      </c>
      <c r="M9" s="115">
        <f t="shared" si="3"/>
        <v>8</v>
      </c>
      <c r="N9" s="115">
        <f t="shared" si="4"/>
        <v>8</v>
      </c>
      <c r="O9" s="115">
        <v>1</v>
      </c>
    </row>
    <row r="10" spans="1:15" ht="15">
      <c r="A10" s="116"/>
      <c r="B10" s="117"/>
      <c r="C10" s="135"/>
      <c r="D10" s="118">
        <f>E10</f>
        <v>0</v>
      </c>
      <c r="E10" s="119"/>
      <c r="F10" s="120" t="s">
        <v>14</v>
      </c>
      <c r="G10" s="121">
        <f>H10</f>
        <v>0</v>
      </c>
      <c r="H10" s="119"/>
      <c r="I10" s="122" t="s">
        <v>14</v>
      </c>
      <c r="J10" s="123">
        <f>K10</f>
        <v>0</v>
      </c>
      <c r="K10" s="119"/>
      <c r="L10" s="124" t="s">
        <v>14</v>
      </c>
      <c r="M10" s="115">
        <f>N10</f>
        <v>0</v>
      </c>
      <c r="N10" s="115">
        <f>C11</f>
        <v>0</v>
      </c>
      <c r="O10" s="115" t="s">
        <v>14</v>
      </c>
    </row>
    <row r="11" spans="1:15" ht="15.75" thickBot="1">
      <c r="A11" s="125">
        <f>SUM(A6:A10)</f>
        <v>0</v>
      </c>
      <c r="B11" s="126">
        <f>SUM(B6:B10)</f>
        <v>858</v>
      </c>
      <c r="C11" s="127">
        <f>SUM(C2:C10)</f>
        <v>0</v>
      </c>
      <c r="D11" s="128">
        <f>SUM(D2:D10)</f>
        <v>0</v>
      </c>
      <c r="E11" s="235" t="s">
        <v>13</v>
      </c>
      <c r="F11" s="236"/>
      <c r="G11" s="129">
        <f>SUM(G2:G10)</f>
        <v>7850</v>
      </c>
      <c r="H11" s="237" t="s">
        <v>13</v>
      </c>
      <c r="I11" s="238"/>
      <c r="J11" s="130">
        <f>SUM(J2:J10)</f>
        <v>1708</v>
      </c>
      <c r="K11" s="239" t="s">
        <v>13</v>
      </c>
      <c r="L11" s="240"/>
      <c r="M11" s="131">
        <f>SUM(M2:M10)</f>
        <v>9558</v>
      </c>
      <c r="N11" s="225" t="s">
        <v>13</v>
      </c>
      <c r="O11" s="226"/>
    </row>
    <row r="12" spans="1:15" ht="15">
      <c r="A12" s="7"/>
      <c r="B12" s="7"/>
      <c r="C12" s="7"/>
      <c r="D12" s="131">
        <f>A11+A5</f>
        <v>0</v>
      </c>
      <c r="E12" s="225" t="s">
        <v>75</v>
      </c>
      <c r="F12" s="226"/>
      <c r="G12" s="132">
        <f>B11+B5</f>
        <v>7863</v>
      </c>
      <c r="H12" s="241" t="s">
        <v>75</v>
      </c>
      <c r="I12" s="242"/>
      <c r="J12" s="133">
        <f>'التقرير اليومي'!D52</f>
        <v>0</v>
      </c>
      <c r="K12" s="243" t="s">
        <v>75</v>
      </c>
      <c r="L12" s="244"/>
      <c r="M12" s="246" t="s">
        <v>76</v>
      </c>
      <c r="N12" s="247"/>
      <c r="O12" s="248"/>
    </row>
    <row r="13" spans="1:15" ht="15">
      <c r="A13" s="7"/>
      <c r="B13" s="7"/>
      <c r="C13" s="7"/>
      <c r="D13" s="131">
        <f>D11-D12</f>
        <v>0</v>
      </c>
      <c r="E13" s="225" t="s">
        <v>8</v>
      </c>
      <c r="F13" s="226"/>
      <c r="G13" s="132">
        <f>G11-G12</f>
        <v>-13</v>
      </c>
      <c r="H13" s="241" t="s">
        <v>8</v>
      </c>
      <c r="I13" s="242"/>
      <c r="J13" s="133">
        <f>J11-J12</f>
        <v>1708</v>
      </c>
      <c r="K13" s="243" t="s">
        <v>8</v>
      </c>
      <c r="L13" s="244"/>
      <c r="M13" s="134">
        <f>A15</f>
        <v>0</v>
      </c>
      <c r="N13" s="182" t="s">
        <v>86</v>
      </c>
      <c r="O13" s="13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4">
        <f>A16</f>
        <v>0</v>
      </c>
      <c r="N14" s="182" t="s">
        <v>87</v>
      </c>
      <c r="O14" s="134">
        <v>3</v>
      </c>
    </row>
    <row r="15" spans="1:15" ht="15">
      <c r="A15" s="133">
        <f>'التقرير اليومي'!D52</f>
        <v>0</v>
      </c>
      <c r="B15" s="133" t="s">
        <v>18</v>
      </c>
      <c r="C15" s="133"/>
      <c r="D15" s="7"/>
      <c r="E15" s="7"/>
      <c r="F15" s="7"/>
      <c r="G15" s="7"/>
      <c r="H15" s="7"/>
      <c r="I15" s="7"/>
      <c r="J15" s="7"/>
      <c r="K15" s="7"/>
      <c r="L15" s="7"/>
      <c r="M15" s="134">
        <f>A17</f>
        <v>0</v>
      </c>
      <c r="N15" s="182" t="s">
        <v>88</v>
      </c>
      <c r="O15" s="134">
        <v>4</v>
      </c>
    </row>
    <row r="16" spans="1:15" ht="15">
      <c r="A16" s="133">
        <f>'التقرير اليومي'!E52</f>
        <v>0</v>
      </c>
      <c r="B16" s="133" t="s">
        <v>19</v>
      </c>
      <c r="C16" s="133">
        <f>B5+A5-A16</f>
        <v>7005</v>
      </c>
      <c r="D16" s="7"/>
      <c r="E16" s="7"/>
      <c r="F16" s="7"/>
      <c r="G16" s="7"/>
      <c r="H16" s="158"/>
      <c r="I16" s="158"/>
      <c r="J16" s="158"/>
      <c r="K16" s="7"/>
      <c r="L16" s="7"/>
      <c r="M16" s="134">
        <v>400</v>
      </c>
      <c r="N16" s="246">
        <v>362816</v>
      </c>
      <c r="O16" s="248"/>
    </row>
    <row r="17" spans="1:15" ht="15">
      <c r="A17" s="133">
        <f>'التقرير اليومي'!F52</f>
        <v>0</v>
      </c>
      <c r="B17" s="133" t="s">
        <v>20</v>
      </c>
      <c r="C17" s="133">
        <f>B11+A11-A17</f>
        <v>858</v>
      </c>
      <c r="D17" s="7"/>
      <c r="E17" s="7"/>
      <c r="F17" s="7"/>
      <c r="G17" s="7"/>
      <c r="H17" s="7"/>
      <c r="I17" s="7"/>
      <c r="J17" s="7"/>
      <c r="K17" s="7"/>
      <c r="L17" s="7"/>
      <c r="M17" s="131">
        <f>SUM(M13:M16)</f>
        <v>400</v>
      </c>
      <c r="N17" s="225" t="s">
        <v>13</v>
      </c>
      <c r="O17" s="226"/>
    </row>
    <row r="18" spans="1:15" ht="15">
      <c r="A18" s="133">
        <f>SUM(A15:A17)</f>
        <v>0</v>
      </c>
      <c r="B18" s="243" t="s">
        <v>13</v>
      </c>
      <c r="C18" s="245"/>
      <c r="D18" s="7"/>
      <c r="E18" s="7"/>
      <c r="F18" s="7"/>
      <c r="G18" s="7"/>
      <c r="H18" s="7"/>
      <c r="I18" s="7"/>
      <c r="J18" s="7"/>
      <c r="K18" s="7"/>
      <c r="L18" s="7"/>
      <c r="M18" s="134">
        <f>I31</f>
        <v>350</v>
      </c>
      <c r="N18" s="134" t="s">
        <v>47</v>
      </c>
      <c r="O18" s="134">
        <v>0</v>
      </c>
    </row>
    <row r="19" spans="1:15" ht="15">
      <c r="A19" s="153"/>
      <c r="B19" s="153"/>
      <c r="C19" s="153"/>
      <c r="D19" s="7"/>
      <c r="E19" s="7"/>
      <c r="F19" s="7"/>
      <c r="G19" s="7"/>
      <c r="H19" s="7"/>
      <c r="I19" s="254"/>
      <c r="J19" s="254"/>
      <c r="K19" s="7"/>
      <c r="L19" s="7"/>
      <c r="M19" s="134"/>
      <c r="N19" s="134" t="s">
        <v>1</v>
      </c>
      <c r="O19" s="13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82</v>
      </c>
      <c r="L20" s="7"/>
      <c r="M20" s="131">
        <f>M11-M17</f>
        <v>9158</v>
      </c>
      <c r="N20" s="225" t="s">
        <v>70</v>
      </c>
      <c r="O20" s="226"/>
    </row>
    <row r="25" ht="13.5" thickBot="1"/>
    <row r="26" spans="9:15" ht="15.75" thickBot="1">
      <c r="I26" s="105">
        <f>K26*J26</f>
        <v>150</v>
      </c>
      <c r="J26" s="106">
        <v>3</v>
      </c>
      <c r="K26" s="107">
        <v>50</v>
      </c>
      <c r="M26" s="132" t="s">
        <v>5</v>
      </c>
      <c r="N26" s="132" t="s">
        <v>77</v>
      </c>
      <c r="O26" s="132" t="s">
        <v>7</v>
      </c>
    </row>
    <row r="27" spans="9:15" ht="15.75" thickBot="1">
      <c r="I27" s="105">
        <f>K27*J27</f>
        <v>200</v>
      </c>
      <c r="J27" s="108">
        <v>10</v>
      </c>
      <c r="K27" s="109">
        <v>20</v>
      </c>
      <c r="M27" s="132">
        <f>N27*O27</f>
        <v>0</v>
      </c>
      <c r="N27" s="119"/>
      <c r="O27" s="132">
        <v>200</v>
      </c>
    </row>
    <row r="28" spans="9:15" ht="15.75" thickBot="1">
      <c r="I28" s="105">
        <f>K28*J28</f>
        <v>0</v>
      </c>
      <c r="J28" s="108"/>
      <c r="K28" s="109">
        <v>10</v>
      </c>
      <c r="M28" s="132">
        <f aca="true" t="shared" si="5" ref="M28:M34">N28*O28</f>
        <v>0</v>
      </c>
      <c r="N28" s="119"/>
      <c r="O28" s="132">
        <v>100</v>
      </c>
    </row>
    <row r="29" spans="9:15" ht="15.75" thickBot="1">
      <c r="I29" s="105">
        <f>K29*J29</f>
        <v>0</v>
      </c>
      <c r="J29" s="108"/>
      <c r="K29" s="109">
        <v>5</v>
      </c>
      <c r="M29" s="132">
        <f t="shared" si="5"/>
        <v>0</v>
      </c>
      <c r="N29" s="119"/>
      <c r="O29" s="132">
        <v>50</v>
      </c>
    </row>
    <row r="30" spans="9:15" ht="15.75" thickBot="1">
      <c r="I30" s="105">
        <f>K30*J30</f>
        <v>0</v>
      </c>
      <c r="J30" s="108"/>
      <c r="K30" s="109">
        <v>1</v>
      </c>
      <c r="M30" s="132">
        <f t="shared" si="5"/>
        <v>0</v>
      </c>
      <c r="N30" s="119"/>
      <c r="O30" s="132">
        <v>20</v>
      </c>
    </row>
    <row r="31" spans="9:15" ht="15.75" thickBot="1">
      <c r="I31" s="156">
        <f>SUM(I26:I30)</f>
        <v>350</v>
      </c>
      <c r="J31" s="253" t="s">
        <v>13</v>
      </c>
      <c r="K31" s="252"/>
      <c r="M31" s="132">
        <f t="shared" si="5"/>
        <v>0</v>
      </c>
      <c r="N31" s="119"/>
      <c r="O31" s="132">
        <v>10</v>
      </c>
    </row>
    <row r="32" spans="9:15" ht="15">
      <c r="I32" s="110">
        <f>الديوان!A3</f>
        <v>56.32600000000002</v>
      </c>
      <c r="J32" s="249" t="s">
        <v>11</v>
      </c>
      <c r="K32" s="250"/>
      <c r="M32" s="132">
        <f t="shared" si="5"/>
        <v>0</v>
      </c>
      <c r="N32" s="119"/>
      <c r="O32" s="132">
        <v>5</v>
      </c>
    </row>
    <row r="33" spans="9:15" ht="15.75" thickBot="1">
      <c r="I33" s="111">
        <f>I31-I32</f>
        <v>293.674</v>
      </c>
      <c r="J33" s="251" t="s">
        <v>8</v>
      </c>
      <c r="K33" s="252"/>
      <c r="M33" s="132">
        <f t="shared" si="5"/>
        <v>0</v>
      </c>
      <c r="N33" s="119"/>
      <c r="O33" s="132">
        <v>2</v>
      </c>
    </row>
    <row r="34" spans="13:15" ht="15">
      <c r="M34" s="132">
        <f t="shared" si="5"/>
        <v>0</v>
      </c>
      <c r="N34" s="119"/>
      <c r="O34" s="132">
        <v>1</v>
      </c>
    </row>
    <row r="35" spans="13:15" ht="15">
      <c r="M35" s="132">
        <f>-N35*20</f>
        <v>-340</v>
      </c>
      <c r="N35" s="119">
        <v>17</v>
      </c>
      <c r="O35" s="132" t="s">
        <v>68</v>
      </c>
    </row>
    <row r="36" spans="13:15" ht="15">
      <c r="M36" s="132">
        <f>-N36*25</f>
        <v>-475</v>
      </c>
      <c r="N36" s="119">
        <v>19</v>
      </c>
      <c r="O36" s="132" t="s">
        <v>67</v>
      </c>
    </row>
    <row r="37" spans="13:15" ht="15">
      <c r="M37" s="132">
        <f>N37*5.4</f>
        <v>0</v>
      </c>
      <c r="N37" s="119"/>
      <c r="O37" s="132" t="s">
        <v>2</v>
      </c>
    </row>
    <row r="38" spans="6:15" ht="15.75" thickBot="1">
      <c r="F38" t="s">
        <v>82</v>
      </c>
      <c r="M38" s="133">
        <f>SUM(M27:M37)</f>
        <v>-815</v>
      </c>
      <c r="N38" s="243" t="s">
        <v>78</v>
      </c>
      <c r="O38" s="245"/>
    </row>
    <row r="39" spans="11:15" ht="15.75" thickBot="1">
      <c r="K39" s="141">
        <v>-1550</v>
      </c>
      <c r="M39" s="133">
        <f>الديوان!A2+الديوان!A3*5.4+الديوان!A5+الديوان!A6+الديوان!A8+الديوان!A4*4</f>
        <v>2638.1604</v>
      </c>
      <c r="N39" s="243" t="s">
        <v>75</v>
      </c>
      <c r="O39" s="245"/>
    </row>
    <row r="40" spans="13:15" ht="15">
      <c r="M40" s="133">
        <f>M38-M39</f>
        <v>-3453.1604</v>
      </c>
      <c r="N40" s="243" t="s">
        <v>8</v>
      </c>
      <c r="O40" s="245"/>
    </row>
  </sheetData>
  <sheetProtection/>
  <mergeCells count="25">
    <mergeCell ref="N39:O39"/>
    <mergeCell ref="N40:O40"/>
    <mergeCell ref="N17:O17"/>
    <mergeCell ref="J32:K32"/>
    <mergeCell ref="J33:K33"/>
    <mergeCell ref="N20:O20"/>
    <mergeCell ref="N38:O38"/>
    <mergeCell ref="J31:K31"/>
    <mergeCell ref="I19:J19"/>
    <mergeCell ref="H13:I13"/>
    <mergeCell ref="K12:L12"/>
    <mergeCell ref="K13:L13"/>
    <mergeCell ref="B18:C18"/>
    <mergeCell ref="M12:O12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2016-11-24T08:17:36Z</cp:lastPrinted>
  <dcterms:created xsi:type="dcterms:W3CDTF">2012-05-27T06:24:35Z</dcterms:created>
  <dcterms:modified xsi:type="dcterms:W3CDTF">2016-11-27T06:34:04Z</dcterms:modified>
  <cp:category/>
  <cp:version/>
  <cp:contentType/>
  <cp:contentStatus/>
</cp:coreProperties>
</file>